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ina19_9517\NAACCR Completeness Spreadsheet\"/>
    </mc:Choice>
  </mc:AlternateContent>
  <bookViews>
    <workbookView xWindow="-15" yWindow="-15" windowWidth="14415" windowHeight="12945" tabRatio="874"/>
  </bookViews>
  <sheets>
    <sheet name="Completeness Report" sheetId="1" r:id="rId1"/>
    <sheet name="RegistryInfo" sheetId="2" r:id="rId2"/>
    <sheet name="Blacks" sheetId="4" r:id="rId3"/>
    <sheet name="Whites" sheetId="3" r:id="rId4"/>
    <sheet name="Instructions" sheetId="5" r:id="rId5"/>
    <sheet name="Documentation" sheetId="6" r:id="rId6"/>
    <sheet name="Pops by Race and Sex" sheetId="9" state="hidden" r:id="rId7"/>
    <sheet name="SEER US MORT Rates" sheetId="10" state="hidden" r:id="rId8"/>
    <sheet name="Adjustment Info" sheetId="7" r:id="rId9"/>
  </sheets>
  <definedNames>
    <definedName name="_xlnm._FilterDatabase" localSheetId="1" hidden="1">RegistryInfo!$A$4:$B$7</definedName>
    <definedName name="AdjHigh">'Adjustment Info'!$A$6</definedName>
    <definedName name="AdjLow">'Adjustment Info'!$A$7</definedName>
    <definedName name="AllRacesFemalePop">RegistryInfo!$A$10</definedName>
    <definedName name="AllRacesMalePop">RegistryInfo!$A$9</definedName>
    <definedName name="AllRacesTotalPop">RegistryInfo!$A$12</definedName>
    <definedName name="BlackComplete">Blacks!$P$52</definedName>
    <definedName name="BlackFemalePop">RegistryInfo!$A$15</definedName>
    <definedName name="BlackMalePop">RegistryInfo!$A$14</definedName>
    <definedName name="BlackPop">RegistryInfo!$A$13</definedName>
    <definedName name="CaseEnd">'Adjustment Info'!$B$13</definedName>
    <definedName name="CaseStart">'Adjustment Info'!$A$13</definedName>
    <definedName name="CaseYear">RegistryInfo!$A$4</definedName>
    <definedName name="CaseYearMod">RegistryInfo!$L$5</definedName>
    <definedName name="IncidenceCases">RegistryInfo!$A$6</definedName>
    <definedName name="mortdata">#REF!</definedName>
    <definedName name="PercentDups">RegistryInfo!$A$7</definedName>
    <definedName name="pops">#REF!</definedName>
    <definedName name="PopSexData">'Pops by Race and Sex'!$1:$1048576</definedName>
    <definedName name="_xlnm.Print_Area" localSheetId="0">'Completeness Report'!$A$1:$F$32</definedName>
    <definedName name="_xlnm.Print_Area" localSheetId="6">'Pops by Race and Sex'!$A$1:$EC$78</definedName>
    <definedName name="_xlnm.Print_Area" localSheetId="7">'SEER US MORT Rates'!$B$1:$BU$110</definedName>
    <definedName name="_xlnm.Print_Titles" localSheetId="6">'Pops by Race and Sex'!$5:$7</definedName>
    <definedName name="RaceSexRegistry">'Pops by Race and Sex'!$A$8:$A$78</definedName>
    <definedName name="RateData">'SEER US MORT Rates'!$A:$BU</definedName>
    <definedName name="RefSiteBF">'SEER US MORT Rates'!$D$88:$D$106</definedName>
    <definedName name="RefSiteBM">'SEER US MORT Rates'!$D$62:$D$78</definedName>
    <definedName name="RefSiteWF">'SEER US MORT Rates'!$D$34:$D$52</definedName>
    <definedName name="RefSiteWM">'SEER US MORT Rates'!$D$9:$D$25</definedName>
    <definedName name="registries">RegistryInfo!$H:$I</definedName>
    <definedName name="Registry">RegistryInfo!$A$5</definedName>
    <definedName name="Registry_Type">RegistryInfo!$D$5</definedName>
    <definedName name="RegMCurrentEnd">'Adjustment Info'!$B$14</definedName>
    <definedName name="RegMCurrentStart">'Adjustment Info'!$A$14</definedName>
    <definedName name="RegMRefEnd">'Adjustment Info'!$B$15</definedName>
    <definedName name="RegMRefStart">'Adjustment Info'!$A$15</definedName>
    <definedName name="seerData">#REF!</definedName>
    <definedName name="SEEREnd">'Adjustment Info'!$B$16</definedName>
    <definedName name="SEERStart">'Adjustment Info'!$A$16</definedName>
    <definedName name="summary_pops">RegistryInfo!$K$1:$P$2</definedName>
    <definedName name="USMortEnd">'Adjustment Info'!$B$17</definedName>
    <definedName name="USMortStart">'Adjustment Info'!$A$17</definedName>
    <definedName name="WhiteComplete">Whites!$P$52</definedName>
    <definedName name="WhiteFemalePop">RegistryInfo!$A$11</definedName>
    <definedName name="WhiteMalePop">RegistryInfo!$A$10</definedName>
    <definedName name="WhitePop">RegistryInfo!$A$9</definedName>
  </definedNames>
  <calcPr calcId="152511"/>
</workbook>
</file>

<file path=xl/calcChain.xml><?xml version="1.0" encoding="utf-8"?>
<calcChain xmlns="http://schemas.openxmlformats.org/spreadsheetml/2006/main">
  <c r="L5" i="2" l="1"/>
  <c r="A14" i="7" s="1"/>
  <c r="A17" i="7" l="1"/>
  <c r="A16" i="7"/>
  <c r="A15" i="7"/>
  <c r="B17" i="7"/>
  <c r="B16" i="7"/>
  <c r="B15" i="7"/>
  <c r="B14" i="7"/>
  <c r="A17" i="1"/>
  <c r="G9" i="3" l="1"/>
  <c r="G11" i="3"/>
  <c r="G13" i="3"/>
  <c r="G15" i="3"/>
  <c r="G16" i="3"/>
  <c r="G18" i="3"/>
  <c r="G20" i="3"/>
  <c r="G22" i="3"/>
  <c r="G31" i="3"/>
  <c r="G33" i="3"/>
  <c r="G35" i="3"/>
  <c r="G37" i="3"/>
  <c r="G39" i="3"/>
  <c r="G8" i="3"/>
  <c r="G10" i="3"/>
  <c r="G12" i="3"/>
  <c r="G14" i="3"/>
  <c r="G17" i="3"/>
  <c r="G19" i="3"/>
  <c r="G21" i="3"/>
  <c r="G23" i="3"/>
  <c r="G32" i="3"/>
  <c r="G34" i="3"/>
  <c r="G36" i="3"/>
  <c r="G38" i="3"/>
  <c r="G40" i="3"/>
  <c r="G41" i="3"/>
  <c r="G43" i="3"/>
  <c r="G45" i="3"/>
  <c r="G47" i="3"/>
  <c r="G49" i="3"/>
  <c r="G9" i="4"/>
  <c r="G11" i="4"/>
  <c r="G13" i="4"/>
  <c r="G15" i="4"/>
  <c r="G16" i="4"/>
  <c r="G18" i="4"/>
  <c r="G42" i="3"/>
  <c r="G44" i="3"/>
  <c r="G46" i="3"/>
  <c r="G48" i="3"/>
  <c r="G8" i="4"/>
  <c r="G10" i="4"/>
  <c r="G12" i="4"/>
  <c r="G14" i="4"/>
  <c r="G17" i="4"/>
  <c r="G19" i="4"/>
  <c r="G21" i="4"/>
  <c r="G23" i="4"/>
  <c r="G49" i="4"/>
  <c r="G47" i="4"/>
  <c r="G45" i="4"/>
  <c r="G43" i="4"/>
  <c r="G41" i="4"/>
  <c r="G39" i="4"/>
  <c r="G37" i="4"/>
  <c r="G35" i="4"/>
  <c r="G33" i="4"/>
  <c r="G31" i="4"/>
  <c r="G22" i="4"/>
  <c r="G20" i="4"/>
  <c r="G48" i="4"/>
  <c r="G46" i="4"/>
  <c r="G44" i="4"/>
  <c r="G42" i="4"/>
  <c r="G40" i="4"/>
  <c r="G38" i="4"/>
  <c r="G36" i="4"/>
  <c r="G34" i="4"/>
  <c r="G32" i="4"/>
  <c r="H12" i="3"/>
  <c r="H15" i="3"/>
  <c r="H32" i="3"/>
  <c r="H9" i="3"/>
  <c r="H10" i="3"/>
  <c r="H11" i="3"/>
  <c r="H41" i="3"/>
  <c r="H45" i="3"/>
  <c r="H37" i="3"/>
  <c r="H47" i="3"/>
  <c r="H11" i="4"/>
  <c r="H49" i="4"/>
  <c r="H15" i="4"/>
  <c r="H48" i="4"/>
  <c r="H44" i="4"/>
  <c r="H41" i="4"/>
  <c r="H37" i="4"/>
  <c r="H33" i="4"/>
  <c r="H22" i="4"/>
  <c r="H18" i="4"/>
  <c r="G6" i="3"/>
  <c r="B13" i="7"/>
  <c r="A2" i="7"/>
  <c r="A2" i="2" s="1"/>
  <c r="A13" i="7"/>
  <c r="N6" i="3"/>
  <c r="L29" i="4"/>
  <c r="A1" i="6"/>
  <c r="A1" i="5"/>
  <c r="C1" i="3"/>
  <c r="D4" i="3"/>
  <c r="D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4" i="3"/>
  <c r="D27" i="3"/>
  <c r="D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D53" i="3" s="1"/>
  <c r="C1" i="4"/>
  <c r="D4" i="4"/>
  <c r="D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D24" i="4"/>
  <c r="D27" i="4"/>
  <c r="D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D50" i="4"/>
  <c r="D53" i="4" s="1"/>
  <c r="A1" i="2"/>
  <c r="L1" i="2"/>
  <c r="M1" i="2"/>
  <c r="N1" i="2"/>
  <c r="L2" i="2"/>
  <c r="M2" i="2"/>
  <c r="N2" i="2"/>
  <c r="D5" i="2"/>
  <c r="C2" i="3" s="1"/>
  <c r="B6" i="2"/>
  <c r="B12" i="2"/>
  <c r="B13" i="2"/>
  <c r="B14" i="2"/>
  <c r="B15" i="2"/>
  <c r="A1" i="1"/>
  <c r="A16" i="1"/>
  <c r="A19" i="1" s="1"/>
  <c r="B16" i="1"/>
  <c r="B19" i="1"/>
  <c r="B20" i="1"/>
  <c r="B22" i="1"/>
  <c r="B23" i="1"/>
  <c r="A2" i="1" l="1"/>
  <c r="H20" i="4"/>
  <c r="H23" i="4"/>
  <c r="H35" i="4"/>
  <c r="H38" i="4"/>
  <c r="H39" i="4"/>
  <c r="H42" i="4"/>
  <c r="H16" i="4"/>
  <c r="H47" i="4"/>
  <c r="H36" i="4"/>
  <c r="H45" i="4"/>
  <c r="H13" i="4"/>
  <c r="H12" i="4"/>
  <c r="H9" i="4"/>
  <c r="H43" i="3"/>
  <c r="H40" i="3"/>
  <c r="H38" i="3"/>
  <c r="H35" i="3"/>
  <c r="H34" i="3"/>
  <c r="H23" i="3"/>
  <c r="H20" i="3"/>
  <c r="H14" i="4"/>
  <c r="H10" i="4"/>
  <c r="H44" i="3"/>
  <c r="H42" i="3"/>
  <c r="H39" i="3"/>
  <c r="H36" i="3"/>
  <c r="H18" i="3"/>
  <c r="H17" i="3"/>
  <c r="H8" i="3"/>
  <c r="H19" i="4"/>
  <c r="H31" i="4"/>
  <c r="H34" i="4"/>
  <c r="H43" i="4"/>
  <c r="H46" i="4"/>
  <c r="H17" i="4"/>
  <c r="H21" i="4"/>
  <c r="H32" i="4"/>
  <c r="H40" i="4"/>
  <c r="H8" i="4"/>
  <c r="H49" i="3"/>
  <c r="H46" i="3"/>
  <c r="H31" i="3"/>
  <c r="H48" i="3"/>
  <c r="H16" i="3"/>
  <c r="H33" i="3"/>
  <c r="H22" i="3"/>
  <c r="H21" i="3"/>
  <c r="H19" i="3"/>
  <c r="H14" i="3"/>
  <c r="H13" i="3"/>
  <c r="A14" i="2"/>
  <c r="B10" i="2"/>
  <c r="L6" i="4"/>
  <c r="L29" i="3"/>
  <c r="N29" i="4"/>
  <c r="L6" i="3"/>
  <c r="H6" i="3"/>
  <c r="E29" i="4"/>
  <c r="N6" i="4"/>
  <c r="G29" i="4"/>
  <c r="G29" i="3"/>
  <c r="E6" i="4"/>
  <c r="H29" i="4"/>
  <c r="G6" i="4"/>
  <c r="E6" i="3"/>
  <c r="H29" i="3"/>
  <c r="A30" i="1"/>
  <c r="C7" i="1" s="1"/>
  <c r="H6" i="4"/>
  <c r="C28" i="3"/>
  <c r="C5" i="3"/>
  <c r="C52" i="3"/>
  <c r="C24" i="3"/>
  <c r="C50" i="3"/>
  <c r="N29" i="3"/>
  <c r="E29" i="3"/>
  <c r="B11" i="2"/>
  <c r="B9" i="2"/>
  <c r="A15" i="2"/>
  <c r="A11" i="2"/>
  <c r="A10" i="2"/>
  <c r="I47" i="4" l="1"/>
  <c r="J47" i="4" s="1"/>
  <c r="K47" i="4" s="1"/>
  <c r="I41" i="4"/>
  <c r="J41" i="4" s="1"/>
  <c r="K41" i="4" s="1"/>
  <c r="I18" i="4"/>
  <c r="J18" i="4" s="1"/>
  <c r="K18" i="4" s="1"/>
  <c r="I38" i="4"/>
  <c r="J38" i="4" s="1"/>
  <c r="K38" i="4" s="1"/>
  <c r="I42" i="3"/>
  <c r="J42" i="3" s="1"/>
  <c r="K42" i="3" s="1"/>
  <c r="I19" i="3"/>
  <c r="J19" i="3" s="1"/>
  <c r="K19" i="3" s="1"/>
  <c r="I9" i="4"/>
  <c r="J9" i="4" s="1"/>
  <c r="K9" i="4" s="1"/>
  <c r="I49" i="3"/>
  <c r="J49" i="3" s="1"/>
  <c r="K49" i="3" s="1"/>
  <c r="I42" i="4"/>
  <c r="J42" i="4" s="1"/>
  <c r="K42" i="4" s="1"/>
  <c r="M43" i="4"/>
  <c r="N43" i="4" s="1"/>
  <c r="I47" i="3"/>
  <c r="J47" i="3" s="1"/>
  <c r="K47" i="3" s="1"/>
  <c r="M13" i="3"/>
  <c r="N13" i="3" s="1"/>
  <c r="M9" i="3"/>
  <c r="N9" i="3" s="1"/>
  <c r="M46" i="3"/>
  <c r="N46" i="3" s="1"/>
  <c r="M23" i="3"/>
  <c r="N23" i="3" s="1"/>
  <c r="I8" i="3"/>
  <c r="J8" i="3" s="1"/>
  <c r="K8" i="3" s="1"/>
  <c r="M48" i="4"/>
  <c r="N48" i="4" s="1"/>
  <c r="M10" i="3"/>
  <c r="N10" i="3" s="1"/>
  <c r="M41" i="3"/>
  <c r="N41" i="3" s="1"/>
  <c r="M15" i="3"/>
  <c r="N15" i="3" s="1"/>
  <c r="I44" i="4"/>
  <c r="J44" i="4" s="1"/>
  <c r="K44" i="4" s="1"/>
  <c r="M48" i="3"/>
  <c r="N48" i="3" s="1"/>
  <c r="M14" i="3"/>
  <c r="N14" i="3" s="1"/>
  <c r="I12" i="4"/>
  <c r="J12" i="4" s="1"/>
  <c r="K12" i="4" s="1"/>
  <c r="M39" i="4"/>
  <c r="N39" i="4" s="1"/>
  <c r="M35" i="4"/>
  <c r="N35" i="4" s="1"/>
  <c r="M43" i="3"/>
  <c r="N43" i="3" s="1"/>
  <c r="M39" i="3"/>
  <c r="N39" i="3" s="1"/>
  <c r="M46" i="4"/>
  <c r="N46" i="4" s="1"/>
  <c r="M23" i="4"/>
  <c r="N23" i="4" s="1"/>
  <c r="I8" i="4"/>
  <c r="J8" i="4" s="1"/>
  <c r="M34" i="3"/>
  <c r="N34" i="3" s="1"/>
  <c r="I12" i="3"/>
  <c r="J12" i="3" s="1"/>
  <c r="K12" i="3" s="1"/>
  <c r="I31" i="4"/>
  <c r="J31" i="4" s="1"/>
  <c r="M16" i="4"/>
  <c r="N16" i="4" s="1"/>
  <c r="M13" i="4"/>
  <c r="N13" i="4" s="1"/>
  <c r="M35" i="3"/>
  <c r="N35" i="3" s="1"/>
  <c r="M31" i="3"/>
  <c r="N31" i="3" s="1"/>
  <c r="I20" i="3"/>
  <c r="J20" i="3" s="1"/>
  <c r="K20" i="3" s="1"/>
  <c r="M16" i="3"/>
  <c r="N16" i="3" s="1"/>
  <c r="M40" i="4"/>
  <c r="N40" i="4" s="1"/>
  <c r="M36" i="4"/>
  <c r="N36" i="4" s="1"/>
  <c r="I32" i="4"/>
  <c r="J32" i="4" s="1"/>
  <c r="K32" i="4" s="1"/>
  <c r="M21" i="4"/>
  <c r="N21" i="4" s="1"/>
  <c r="M17" i="4"/>
  <c r="N17" i="4" s="1"/>
  <c r="M44" i="3"/>
  <c r="N44" i="3" s="1"/>
  <c r="I40" i="3"/>
  <c r="J40" i="3" s="1"/>
  <c r="K40" i="3" s="1"/>
  <c r="I36" i="3"/>
  <c r="J36" i="3" s="1"/>
  <c r="K36" i="3" s="1"/>
  <c r="I32" i="3"/>
  <c r="J32" i="3" s="1"/>
  <c r="K32" i="3" s="1"/>
  <c r="M21" i="3"/>
  <c r="N21" i="3" s="1"/>
  <c r="M17" i="3"/>
  <c r="N17" i="3" s="1"/>
  <c r="A13" i="2"/>
  <c r="D52" i="4" s="1"/>
  <c r="M47" i="4"/>
  <c r="N47" i="4" s="1"/>
  <c r="M45" i="4"/>
  <c r="N45" i="4" s="1"/>
  <c r="I45" i="4"/>
  <c r="J45" i="4" s="1"/>
  <c r="K45" i="4" s="1"/>
  <c r="M41" i="4"/>
  <c r="N41" i="4" s="1"/>
  <c r="M38" i="4"/>
  <c r="N38" i="4" s="1"/>
  <c r="M22" i="4"/>
  <c r="N22" i="4" s="1"/>
  <c r="I22" i="4"/>
  <c r="J22" i="4" s="1"/>
  <c r="K22" i="4" s="1"/>
  <c r="M19" i="4"/>
  <c r="N19" i="4" s="1"/>
  <c r="I19" i="4"/>
  <c r="J19" i="4" s="1"/>
  <c r="K19" i="4" s="1"/>
  <c r="M18" i="4"/>
  <c r="N18" i="4" s="1"/>
  <c r="M9" i="4"/>
  <c r="N9" i="4" s="1"/>
  <c r="M45" i="3"/>
  <c r="N45" i="3" s="1"/>
  <c r="I45" i="3"/>
  <c r="J45" i="3" s="1"/>
  <c r="K45" i="3" s="1"/>
  <c r="M42" i="3"/>
  <c r="N42" i="3" s="1"/>
  <c r="M33" i="3"/>
  <c r="N33" i="3" s="1"/>
  <c r="I33" i="3"/>
  <c r="J33" i="3" s="1"/>
  <c r="K33" i="3" s="1"/>
  <c r="I22" i="3"/>
  <c r="J22" i="3" s="1"/>
  <c r="K22" i="3" s="1"/>
  <c r="M22" i="3"/>
  <c r="N22" i="3" s="1"/>
  <c r="M19" i="3"/>
  <c r="N19" i="3" s="1"/>
  <c r="I11" i="3"/>
  <c r="J11" i="3" s="1"/>
  <c r="K11" i="3" s="1"/>
  <c r="M11" i="3"/>
  <c r="N11" i="3" s="1"/>
  <c r="M49" i="4"/>
  <c r="N49" i="4" s="1"/>
  <c r="I49" i="4"/>
  <c r="J49" i="4" s="1"/>
  <c r="K49" i="4" s="1"/>
  <c r="A9" i="2"/>
  <c r="A12" i="2" s="1"/>
  <c r="I38" i="3" l="1"/>
  <c r="J38" i="3" s="1"/>
  <c r="K38" i="3" s="1"/>
  <c r="I18" i="3"/>
  <c r="J18" i="3" s="1"/>
  <c r="K18" i="3" s="1"/>
  <c r="I34" i="4"/>
  <c r="J34" i="4" s="1"/>
  <c r="K34" i="4" s="1"/>
  <c r="M40" i="3"/>
  <c r="N40" i="3" s="1"/>
  <c r="O40" i="3" s="1"/>
  <c r="P40" i="3" s="1"/>
  <c r="I46" i="3"/>
  <c r="J46" i="3" s="1"/>
  <c r="K46" i="3" s="1"/>
  <c r="I37" i="3"/>
  <c r="J37" i="3" s="1"/>
  <c r="K37" i="3" s="1"/>
  <c r="I23" i="3"/>
  <c r="J23" i="3" s="1"/>
  <c r="K23" i="3" s="1"/>
  <c r="I43" i="4"/>
  <c r="J43" i="4" s="1"/>
  <c r="K43" i="4" s="1"/>
  <c r="I14" i="3"/>
  <c r="J14" i="3" s="1"/>
  <c r="K14" i="3" s="1"/>
  <c r="I20" i="4"/>
  <c r="J20" i="4" s="1"/>
  <c r="K20" i="4" s="1"/>
  <c r="M18" i="3"/>
  <c r="N18" i="3" s="1"/>
  <c r="I9" i="3"/>
  <c r="J9" i="3" s="1"/>
  <c r="K9" i="3" s="1"/>
  <c r="I17" i="3"/>
  <c r="J17" i="3" s="1"/>
  <c r="K17" i="3" s="1"/>
  <c r="M20" i="3"/>
  <c r="N20" i="3" s="1"/>
  <c r="O20" i="3" s="1"/>
  <c r="P20" i="3" s="1"/>
  <c r="I35" i="4"/>
  <c r="J35" i="4" s="1"/>
  <c r="K35" i="4" s="1"/>
  <c r="M42" i="4"/>
  <c r="N42" i="4" s="1"/>
  <c r="O42" i="4" s="1"/>
  <c r="P42" i="4" s="1"/>
  <c r="I14" i="4"/>
  <c r="J14" i="4" s="1"/>
  <c r="K14" i="4" s="1"/>
  <c r="I11" i="4"/>
  <c r="J11" i="4" s="1"/>
  <c r="K11" i="4" s="1"/>
  <c r="M47" i="3"/>
  <c r="N47" i="3" s="1"/>
  <c r="O47" i="3" s="1"/>
  <c r="P47" i="3" s="1"/>
  <c r="I15" i="4"/>
  <c r="J15" i="4" s="1"/>
  <c r="K15" i="4" s="1"/>
  <c r="I37" i="4"/>
  <c r="J37" i="4" s="1"/>
  <c r="K37" i="4" s="1"/>
  <c r="I10" i="4"/>
  <c r="J10" i="4" s="1"/>
  <c r="K10" i="4" s="1"/>
  <c r="I13" i="4"/>
  <c r="J13" i="4" s="1"/>
  <c r="K13" i="4" s="1"/>
  <c r="M12" i="3"/>
  <c r="N12" i="3" s="1"/>
  <c r="O12" i="3" s="1"/>
  <c r="P12" i="3" s="1"/>
  <c r="I46" i="4"/>
  <c r="J46" i="4" s="1"/>
  <c r="K46" i="4" s="1"/>
  <c r="I21" i="4"/>
  <c r="J21" i="4" s="1"/>
  <c r="K21" i="4" s="1"/>
  <c r="I33" i="4"/>
  <c r="J33" i="4" s="1"/>
  <c r="K33" i="4" s="1"/>
  <c r="M34" i="4"/>
  <c r="N34" i="4" s="1"/>
  <c r="M8" i="3"/>
  <c r="N8" i="3" s="1"/>
  <c r="O8" i="3" s="1"/>
  <c r="M49" i="3"/>
  <c r="N49" i="3" s="1"/>
  <c r="O49" i="3" s="1"/>
  <c r="P49" i="3" s="1"/>
  <c r="M12" i="4"/>
  <c r="N12" i="4" s="1"/>
  <c r="O12" i="4" s="1"/>
  <c r="P12" i="4" s="1"/>
  <c r="M15" i="4"/>
  <c r="N15" i="4" s="1"/>
  <c r="I13" i="3"/>
  <c r="J13" i="3" s="1"/>
  <c r="K13" i="3" s="1"/>
  <c r="I16" i="4"/>
  <c r="J16" i="4" s="1"/>
  <c r="K16" i="4" s="1"/>
  <c r="I16" i="3"/>
  <c r="J16" i="3" s="1"/>
  <c r="K16" i="3" s="1"/>
  <c r="I10" i="3"/>
  <c r="J10" i="3" s="1"/>
  <c r="K10" i="3" s="1"/>
  <c r="I34" i="3"/>
  <c r="J34" i="3" s="1"/>
  <c r="K34" i="3" s="1"/>
  <c r="I39" i="4"/>
  <c r="J39" i="4" s="1"/>
  <c r="K39" i="4" s="1"/>
  <c r="M10" i="4"/>
  <c r="N10" i="4" s="1"/>
  <c r="M20" i="4"/>
  <c r="N20" i="4" s="1"/>
  <c r="M33" i="4"/>
  <c r="N33" i="4" s="1"/>
  <c r="M37" i="3"/>
  <c r="N37" i="3" s="1"/>
  <c r="O37" i="3" s="1"/>
  <c r="P37" i="3" s="1"/>
  <c r="I48" i="4"/>
  <c r="J48" i="4" s="1"/>
  <c r="K48" i="4" s="1"/>
  <c r="M8" i="4"/>
  <c r="N8" i="4" s="1"/>
  <c r="O8" i="4" s="1"/>
  <c r="I21" i="3"/>
  <c r="J21" i="3" s="1"/>
  <c r="K21" i="3" s="1"/>
  <c r="I48" i="3"/>
  <c r="J48" i="3" s="1"/>
  <c r="K48" i="3" s="1"/>
  <c r="I41" i="3"/>
  <c r="J41" i="3" s="1"/>
  <c r="K41" i="3" s="1"/>
  <c r="M38" i="3"/>
  <c r="N38" i="3" s="1"/>
  <c r="I15" i="3"/>
  <c r="J15" i="3" s="1"/>
  <c r="K15" i="3" s="1"/>
  <c r="M32" i="3"/>
  <c r="N32" i="3" s="1"/>
  <c r="O32" i="3" s="1"/>
  <c r="P32" i="3" s="1"/>
  <c r="I43" i="3"/>
  <c r="J43" i="3" s="1"/>
  <c r="K43" i="3" s="1"/>
  <c r="M11" i="4"/>
  <c r="N11" i="4" s="1"/>
  <c r="M37" i="4"/>
  <c r="N37" i="4" s="1"/>
  <c r="O37" i="4" s="1"/>
  <c r="P37" i="4" s="1"/>
  <c r="M44" i="4"/>
  <c r="N44" i="4" s="1"/>
  <c r="O44" i="4" s="1"/>
  <c r="P44" i="4" s="1"/>
  <c r="I23" i="4"/>
  <c r="J23" i="4" s="1"/>
  <c r="K23" i="4" s="1"/>
  <c r="I35" i="3"/>
  <c r="J35" i="3" s="1"/>
  <c r="K35" i="3" s="1"/>
  <c r="I39" i="3"/>
  <c r="J39" i="3" s="1"/>
  <c r="K39" i="3" s="1"/>
  <c r="I44" i="3"/>
  <c r="J44" i="3" s="1"/>
  <c r="K44" i="3" s="1"/>
  <c r="I17" i="4"/>
  <c r="J17" i="4" s="1"/>
  <c r="K17" i="4" s="1"/>
  <c r="I40" i="4"/>
  <c r="J40" i="4" s="1"/>
  <c r="K40" i="4" s="1"/>
  <c r="M32" i="4"/>
  <c r="N32" i="4" s="1"/>
  <c r="O32" i="4" s="1"/>
  <c r="P32" i="4" s="1"/>
  <c r="I31" i="3"/>
  <c r="J31" i="3" s="1"/>
  <c r="M14" i="4"/>
  <c r="N14" i="4" s="1"/>
  <c r="I36" i="4"/>
  <c r="J36" i="4" s="1"/>
  <c r="K36" i="4" s="1"/>
  <c r="M36" i="3"/>
  <c r="N36" i="3" s="1"/>
  <c r="O36" i="3" s="1"/>
  <c r="P36" i="3" s="1"/>
  <c r="M31" i="4"/>
  <c r="N31" i="4" s="1"/>
  <c r="O31" i="4" s="1"/>
  <c r="O11" i="3"/>
  <c r="P11" i="3" s="1"/>
  <c r="O19" i="3"/>
  <c r="P19" i="3" s="1"/>
  <c r="O22" i="3"/>
  <c r="P22" i="3" s="1"/>
  <c r="K8" i="4"/>
  <c r="K31" i="4"/>
  <c r="O49" i="4"/>
  <c r="P49" i="4" s="1"/>
  <c r="O33" i="3"/>
  <c r="P33" i="3" s="1"/>
  <c r="O42" i="3"/>
  <c r="P42" i="3" s="1"/>
  <c r="O45" i="3"/>
  <c r="P45" i="3" s="1"/>
  <c r="O9" i="4"/>
  <c r="P9" i="4" s="1"/>
  <c r="O18" i="4"/>
  <c r="P18" i="4" s="1"/>
  <c r="O19" i="4"/>
  <c r="P19" i="4" s="1"/>
  <c r="O22" i="4"/>
  <c r="P22" i="4" s="1"/>
  <c r="O38" i="4"/>
  <c r="P38" i="4" s="1"/>
  <c r="O41" i="4"/>
  <c r="P41" i="4" s="1"/>
  <c r="O45" i="4"/>
  <c r="P45" i="4" s="1"/>
  <c r="O47" i="4"/>
  <c r="P47" i="4" s="1"/>
  <c r="A17" i="2"/>
  <c r="B10" i="1"/>
  <c r="F10" i="1"/>
  <c r="O15" i="4" l="1"/>
  <c r="P15" i="4" s="1"/>
  <c r="O18" i="3"/>
  <c r="P18" i="3" s="1"/>
  <c r="O38" i="3"/>
  <c r="P38" i="3" s="1"/>
  <c r="O34" i="4"/>
  <c r="P34" i="4" s="1"/>
  <c r="O23" i="3"/>
  <c r="P23" i="3" s="1"/>
  <c r="O16" i="3"/>
  <c r="P16" i="3" s="1"/>
  <c r="O39" i="4"/>
  <c r="P39" i="4" s="1"/>
  <c r="O10" i="3"/>
  <c r="P10" i="3" s="1"/>
  <c r="O46" i="3"/>
  <c r="P46" i="3" s="1"/>
  <c r="O21" i="4"/>
  <c r="P21" i="4" s="1"/>
  <c r="O16" i="4"/>
  <c r="P16" i="4" s="1"/>
  <c r="O11" i="4"/>
  <c r="P11" i="4" s="1"/>
  <c r="O20" i="4"/>
  <c r="P20" i="4" s="1"/>
  <c r="O43" i="4"/>
  <c r="P43" i="4" s="1"/>
  <c r="O9" i="3"/>
  <c r="P9" i="3" s="1"/>
  <c r="O14" i="4"/>
  <c r="P14" i="4" s="1"/>
  <c r="O10" i="4"/>
  <c r="P10" i="4" s="1"/>
  <c r="O14" i="3"/>
  <c r="P14" i="3" s="1"/>
  <c r="O46" i="4"/>
  <c r="P46" i="4" s="1"/>
  <c r="O17" i="3"/>
  <c r="P17" i="3" s="1"/>
  <c r="O35" i="4"/>
  <c r="P35" i="4" s="1"/>
  <c r="O13" i="4"/>
  <c r="P13" i="4" s="1"/>
  <c r="O33" i="4"/>
  <c r="P33" i="4" s="1"/>
  <c r="J50" i="4"/>
  <c r="J53" i="4" s="1"/>
  <c r="O13" i="3"/>
  <c r="P13" i="3" s="1"/>
  <c r="O34" i="3"/>
  <c r="P34" i="3" s="1"/>
  <c r="O48" i="4"/>
  <c r="P48" i="4" s="1"/>
  <c r="O17" i="4"/>
  <c r="P17" i="4" s="1"/>
  <c r="O40" i="4"/>
  <c r="P40" i="4" s="1"/>
  <c r="O15" i="3"/>
  <c r="P15" i="3" s="1"/>
  <c r="O48" i="3"/>
  <c r="P48" i="3" s="1"/>
  <c r="O44" i="3"/>
  <c r="P44" i="3" s="1"/>
  <c r="J24" i="3"/>
  <c r="K24" i="3" s="1"/>
  <c r="O21" i="3"/>
  <c r="P21" i="3" s="1"/>
  <c r="O23" i="4"/>
  <c r="P23" i="4" s="1"/>
  <c r="O43" i="3"/>
  <c r="P43" i="3" s="1"/>
  <c r="O36" i="4"/>
  <c r="P36" i="4" s="1"/>
  <c r="O41" i="3"/>
  <c r="P41" i="3" s="1"/>
  <c r="O39" i="3"/>
  <c r="P39" i="3" s="1"/>
  <c r="J50" i="3"/>
  <c r="K50" i="3" s="1"/>
  <c r="O35" i="3"/>
  <c r="P35" i="3" s="1"/>
  <c r="J24" i="4"/>
  <c r="K24" i="4" s="1"/>
  <c r="O31" i="3"/>
  <c r="K31" i="3"/>
  <c r="D52" i="3"/>
  <c r="D10" i="1"/>
  <c r="P31" i="4"/>
  <c r="P8" i="4"/>
  <c r="P8" i="3"/>
  <c r="K50" i="4" l="1"/>
  <c r="O24" i="4"/>
  <c r="P24" i="4" s="1"/>
  <c r="J53" i="3"/>
  <c r="O50" i="4"/>
  <c r="O50" i="3"/>
  <c r="O53" i="3" s="1"/>
  <c r="O24" i="3"/>
  <c r="P24" i="3" s="1"/>
  <c r="J52" i="3"/>
  <c r="K52" i="3" s="1"/>
  <c r="J52" i="4"/>
  <c r="K52" i="4" s="1"/>
  <c r="P31" i="3"/>
  <c r="O52" i="4" l="1"/>
  <c r="P50" i="4"/>
  <c r="P52" i="4" s="1"/>
  <c r="O53" i="4"/>
  <c r="O52" i="3"/>
  <c r="P50" i="3"/>
  <c r="P52" i="3" s="1"/>
  <c r="A10" i="1" s="1"/>
  <c r="C10" i="1" l="1"/>
  <c r="E10" i="1" s="1"/>
  <c r="A18" i="1" s="1"/>
  <c r="A20" i="1" s="1"/>
  <c r="A22" i="1" s="1"/>
</calcChain>
</file>

<file path=xl/sharedStrings.xml><?xml version="1.0" encoding="utf-8"?>
<sst xmlns="http://schemas.openxmlformats.org/spreadsheetml/2006/main" count="2159" uniqueCount="412">
  <si>
    <t>Interim Completeness Estimates</t>
  </si>
  <si>
    <t>Adjusted for Reference Mortality</t>
  </si>
  <si>
    <t>Blacks</t>
  </si>
  <si>
    <t>Race Proportional</t>
  </si>
  <si>
    <t>Percent</t>
  </si>
  <si>
    <t>Complete</t>
  </si>
  <si>
    <t>Population</t>
  </si>
  <si>
    <t>Final Completeness Estimates</t>
  </si>
  <si>
    <t>Adjusted for Reference Mortality and Duplicate Records</t>
  </si>
  <si>
    <t>Percent Duplicate Records</t>
  </si>
  <si>
    <t>Race Proportional Completeness, Adjusted for Reference Mortality</t>
  </si>
  <si>
    <t>Alabama</t>
  </si>
  <si>
    <t>Alaska</t>
  </si>
  <si>
    <t>Arizona</t>
  </si>
  <si>
    <t>Calendar Year for Case Completeness Ascertainment</t>
  </si>
  <si>
    <t>Arkansas</t>
  </si>
  <si>
    <t>Connecticut</t>
  </si>
  <si>
    <t>Registry Area</t>
  </si>
  <si>
    <t>California</t>
  </si>
  <si>
    <t xml:space="preserve">   CA - Greater Bay</t>
  </si>
  <si>
    <t>Percent Duplicate Records, per NAACCR Protocol</t>
  </si>
  <si>
    <t xml:space="preserve">   CA - Los Angeles</t>
  </si>
  <si>
    <t>Colorado</t>
  </si>
  <si>
    <t>Delaware</t>
  </si>
  <si>
    <t>Washington, DC</t>
  </si>
  <si>
    <t>Florida</t>
  </si>
  <si>
    <t>Georgia</t>
  </si>
  <si>
    <t xml:space="preserve">   GA - Metropolitan Atlanta</t>
  </si>
  <si>
    <t>Hawaii</t>
  </si>
  <si>
    <t>Idaho</t>
  </si>
  <si>
    <t>Total Population, Whites and Blacks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</si>
  <si>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</si>
  <si>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</si>
  <si>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</si>
  <si>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</si>
  <si>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</si>
  <si>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</si>
  <si>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</si>
  <si>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</si>
  <si>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</si>
  <si>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</si>
  <si>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MI - Metropolitan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</si>
  <si>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</si>
  <si>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</si>
  <si>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</si>
  <si>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</si>
  <si>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</si>
  <si>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</si>
  <si>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</si>
  <si>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</si>
  <si>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</si>
  <si>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</si>
  <si>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</si>
  <si>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</si>
  <si>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</si>
  <si>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</si>
  <si>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</si>
  <si>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</si>
  <si>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</si>
  <si>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</si>
  <si>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</si>
  <si>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</si>
  <si>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</si>
  <si>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</si>
  <si>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</si>
  <si>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</si>
  <si>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</si>
  <si>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WA - Seattle/Puget Sound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</si>
  <si>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</si>
  <si>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</si>
  <si>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</si>
  <si>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</si>
  <si>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</si>
  <si>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</si>
  <si>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</si>
  <si>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</si>
  <si>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</si>
  <si>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</si>
  <si>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</si>
  <si>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</si>
  <si>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</si>
  <si>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</t>
  </si>
  <si>
    <t>SEER (11 Regs) and US Mortality</t>
  </si>
  <si>
    <t>Mortality Adjustment Terms</t>
  </si>
  <si>
    <t>Adjusted for Mortality</t>
  </si>
  <si>
    <t>White Males</t>
  </si>
  <si>
    <t>Age-Adjusted Rates (2000 US)</t>
  </si>
  <si>
    <t>Expected</t>
  </si>
  <si>
    <t>Registry</t>
  </si>
  <si>
    <t>Adj Reg</t>
  </si>
  <si>
    <t>Interim</t>
  </si>
  <si>
    <t>Inc/Mort</t>
  </si>
  <si>
    <t>Incidence</t>
  </si>
  <si>
    <t>Adjust.</t>
  </si>
  <si>
    <t>Cancer Site</t>
  </si>
  <si>
    <t>Mortality</t>
  </si>
  <si>
    <t>Ratio</t>
  </si>
  <si>
    <t>Rate</t>
  </si>
  <si>
    <t>Mort Rate</t>
  </si>
  <si>
    <t>Term</t>
  </si>
  <si>
    <t>Esophagus</t>
  </si>
  <si>
    <t>Stomach</t>
  </si>
  <si>
    <t>Colon and Rectum</t>
  </si>
  <si>
    <t>Liver</t>
  </si>
  <si>
    <t>Pancreas</t>
  </si>
  <si>
    <t>Lung and Bronchus</t>
  </si>
  <si>
    <t>Melanomas of the Skin</t>
  </si>
  <si>
    <t>Prostate*</t>
  </si>
  <si>
    <t>Kidney and Renal Pelvis</t>
  </si>
  <si>
    <t>Brain and Other Nervous System</t>
  </si>
  <si>
    <t>Multiple Myeloma</t>
  </si>
  <si>
    <t>Leukemias</t>
  </si>
  <si>
    <t>White Females</t>
  </si>
  <si>
    <t>Breast</t>
  </si>
  <si>
    <t>Cervix</t>
  </si>
  <si>
    <t>Corpus and Uterus, NOS</t>
  </si>
  <si>
    <t>Ovary</t>
  </si>
  <si>
    <t>Overall Total + Breast + Prostate</t>
  </si>
  <si>
    <t>Notes:</t>
  </si>
  <si>
    <t xml:space="preserve">  The cancer rates for Male Prostate (Whites and Blacks) and Melanomas of the Skin (Blacks) are not included in the completeness estimates.</t>
  </si>
  <si>
    <t>Registry Incidence and Mortality Rates, Blacks</t>
  </si>
  <si>
    <t>Black Males</t>
  </si>
  <si>
    <t>Sum of Rates for Black Males</t>
  </si>
  <si>
    <t>Black Females</t>
  </si>
  <si>
    <t xml:space="preserve">Sum of Rates for Black Females </t>
  </si>
  <si>
    <t>Sum of Blacks, Gender Weighted</t>
  </si>
  <si>
    <t>Notes and Instructions for the Completeness of Case Ascertainment Estimate Worksheets</t>
  </si>
  <si>
    <t>1.</t>
  </si>
  <si>
    <t>The spreadsheet has been loaded with the information from the SEER Incidence and US Mortality cancer databases.</t>
  </si>
  <si>
    <t>2.</t>
  </si>
  <si>
    <t>The SEER and US Mortality rates may be suppressed due to publication schedules.</t>
  </si>
  <si>
    <t>3.</t>
  </si>
  <si>
    <t>Cancer rates throughout the spreadsheet are per 100,000 and are age-adjusted to the 2000 U.S. Standard.</t>
  </si>
  <si>
    <t>4.</t>
  </si>
  <si>
    <t>The cancer rates for Male Prostate (Whites and Blacks) and Melanomas of the Skin (Blacks) are not included</t>
  </si>
  <si>
    <t>in the completeness estimate computations.</t>
  </si>
  <si>
    <t>5.</t>
  </si>
  <si>
    <t>The areas requiring information from the Registry are highlighted in yellow.</t>
  </si>
  <si>
    <t>6.</t>
  </si>
  <si>
    <t>The Adjustment Terms have been set to .2 and .2, as per the NAACCR Data Evaluation and Publication Committee.</t>
  </si>
  <si>
    <t>Instructions:</t>
  </si>
  <si>
    <t>To obtain an estimate of the completeness of case ascertainment for your registry, perform the following steps:</t>
  </si>
  <si>
    <t>A:  Preliminary Steps:</t>
  </si>
  <si>
    <t>A1.</t>
  </si>
  <si>
    <t>Calculate the total number (count) of reportable cases for your registry for the reporting year.</t>
  </si>
  <si>
    <t>A2.</t>
  </si>
  <si>
    <t>Complete the NAACCR Duplicate Record Protocol on a sample of all reportable cases.</t>
  </si>
  <si>
    <t>B:  Spreadsheet Setup:</t>
  </si>
  <si>
    <r>
      <t xml:space="preserve">Enter the following information on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worksheet:</t>
    </r>
  </si>
  <si>
    <t>B1.</t>
  </si>
  <si>
    <t>Enter the Reporting Year for case ascertainment.</t>
  </si>
  <si>
    <t>B2.</t>
  </si>
  <si>
    <t>Enter the Registry Area from the list provided.</t>
  </si>
  <si>
    <t>B3.</t>
  </si>
  <si>
    <t>Enter the Total Number of reportable cases for your registry for the reporting year (from Step A1).</t>
  </si>
  <si>
    <t>B4.</t>
  </si>
  <si>
    <t>Enter the Percent of Duplicate Records per 1,000 records, as per the NAACCR protocol (from Step A2).</t>
  </si>
  <si>
    <t>C:  Registry-specific Incidence and Mortality Rates:</t>
  </si>
  <si>
    <t>C1.</t>
  </si>
  <si>
    <t>Note:</t>
  </si>
  <si>
    <t>Three sets of rates are required for each of the four race/sex groups:</t>
  </si>
  <si>
    <t>1.  Incidence rates, one year only, for the reporting year</t>
  </si>
  <si>
    <t>2.  Mortality rates, 2 year average (Current Mortality), for the 2 year period ending in the reporting year*</t>
  </si>
  <si>
    <t>3.  Mortality rates, 5 year average (Reference Mortality), for the 5 year period ending in the reporting year</t>
  </si>
  <si>
    <r>
      <t xml:space="preserve">When the Reporting Year and Registry Area are entered in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worksheet, the column headers</t>
    </r>
  </si>
  <si>
    <t>throughout the workbook will display the required year ranges.</t>
  </si>
  <si>
    <t>*  For registries with total populations under 500,000 for one year, use the 3 year average mortality rate</t>
  </si>
  <si>
    <t>for the 3 year period ending in the reporting year.</t>
  </si>
  <si>
    <t>For registries with no information on Race, compute the incidence and mortality rates for All Races Combined,</t>
  </si>
  <si>
    <r>
      <t xml:space="preserve">enter this information in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worksheet, and enter zeroes for all values in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worksheet.</t>
    </r>
  </si>
  <si>
    <r>
      <t xml:space="preserve">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worksheets will report the All Races information in the</t>
    </r>
  </si>
  <si>
    <t>White race areas and zeros in the Black race areas.</t>
  </si>
  <si>
    <t>C2.</t>
  </si>
  <si>
    <t>Enter the information from step C1 above on these two worksheets:</t>
  </si>
  <si>
    <t>Whites</t>
  </si>
  <si>
    <t>Enter the Age-adjusted Incidence rates for your registry for White Males and White Females in column B.</t>
  </si>
  <si>
    <t>Enter the Age-adjusted Mortality rates (Current) for your registry for White Males and White Females in column C.</t>
  </si>
  <si>
    <t>Enter the Age-adjusted Mortality rates (Reference) for your registry for White Males and White Females in column J.</t>
  </si>
  <si>
    <t>Enter the Age-adjusted Incidence rates for your registry for Black Males and Black Females in column B.</t>
  </si>
  <si>
    <t>Enter the Age-adjusted Mortality rates (Current) for your registry for Black Males and Black Females in column C.</t>
  </si>
  <si>
    <t>Enter the Age-adjusted Mortality rates (Reference) for your registry for Black Males and Black Females in column J.</t>
  </si>
  <si>
    <t>Results:</t>
  </si>
  <si>
    <r>
      <t xml:space="preserve">The completeness of case ascertainment estimates are displayed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worksheet.</t>
    </r>
  </si>
  <si>
    <r>
      <t xml:space="preserve">The first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shows the completeness estimates adjusted for the</t>
    </r>
  </si>
  <si>
    <t>reference mortality.  These figures are for:</t>
  </si>
  <si>
    <r>
      <t xml:space="preserve">Whites, as calculated on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</si>
  <si>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r>
      <t xml:space="preserve">Blacks, as calculated on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</si>
  <si>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t>Race proportional completeness estimates</t>
  </si>
  <si>
    <r>
      <t xml:space="preserve">The second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 the final completeness estimates results, adjusted for</t>
    </r>
  </si>
  <si>
    <t xml:space="preserve">reference mortality and duplicate records. </t>
  </si>
  <si>
    <t>For registries with no information on Race, the results for All Races is shown in the area for Whites.</t>
  </si>
  <si>
    <t>Questions:</t>
  </si>
  <si>
    <t>Questions regarding this spreadsheet should be directed to the NAACCR Executive Office.</t>
  </si>
  <si>
    <t>If you want to save results for each year, do the calculations and then save the spreadsheet</t>
  </si>
  <si>
    <t>Documentation for Worksheet Formulas</t>
  </si>
  <si>
    <t>Your State/Province/Area</t>
  </si>
  <si>
    <t>Race/Sex</t>
  </si>
  <si>
    <t>(1)</t>
  </si>
  <si>
    <t>(2)</t>
  </si>
  <si>
    <t>(3)=(1)/(2)</t>
  </si>
  <si>
    <t>(4)</t>
  </si>
  <si>
    <t>(5)</t>
  </si>
  <si>
    <t>(6)=(4)/(5)</t>
  </si>
  <si>
    <t>(7)=(6)*(2)</t>
  </si>
  <si>
    <t>(8)=[(1)/(7)]*100</t>
  </si>
  <si>
    <t>(9)</t>
  </si>
  <si>
    <t>(10)=(5)/(9)</t>
  </si>
  <si>
    <t>(11)</t>
  </si>
  <si>
    <t>(12)=(6)*(11)</t>
  </si>
  <si>
    <t>(13)=[(1)/(12)]*100</t>
  </si>
  <si>
    <t xml:space="preserve">        Current Mortality for Your State/Province/Area</t>
  </si>
  <si>
    <t xml:space="preserve">        Reference Mortality for Your State/Province/Area</t>
  </si>
  <si>
    <t xml:space="preserve">         Incidence Rates for Your State/Province/Area</t>
  </si>
  <si>
    <t>Sum of Race, Gender Weighted</t>
  </si>
  <si>
    <t>(14)</t>
  </si>
  <si>
    <t>Formula for Column (11) is as follows:</t>
  </si>
  <si>
    <t>If (10)&lt;=1</t>
  </si>
  <si>
    <t xml:space="preserve">    then (11)=(1-AdjHigh)*(2) + AdjHigh*(10)*(2)</t>
  </si>
  <si>
    <t xml:space="preserve">    else (11)=(1-AdjLow)*(2) + AdjLow*(10)*(2)</t>
  </si>
  <si>
    <r>
      <t xml:space="preserve">   where AdjHigh and AdjLow are the reference mortality adjustment terms given on the </t>
    </r>
    <r>
      <rPr>
        <i/>
        <sz val="10"/>
        <rFont val="Arial"/>
        <family val="2"/>
      </rPr>
      <t>Adjustment Info</t>
    </r>
    <r>
      <rPr>
        <sz val="10"/>
        <rFont val="Arial"/>
      </rPr>
      <t xml:space="preserve"> sheet.</t>
    </r>
  </si>
  <si>
    <t>Formula for Cell (14) is as follows:</t>
  </si>
  <si>
    <t xml:space="preserve">    (14) = ((SumOfRaceMaleCompleteness*RaceMalePop + SumOfRaceFemaleCompleteness*RaceFemalePop)/RacePop)/100</t>
  </si>
  <si>
    <r>
      <t xml:space="preserve">   where RaceMalePop and RaceFemalePop are race-specific populations for males and females from the </t>
    </r>
    <r>
      <rPr>
        <i/>
        <sz val="10"/>
        <rFont val="Arial"/>
        <family val="2"/>
      </rPr>
      <t xml:space="preserve">Populations by Race and Sex </t>
    </r>
    <r>
      <rPr>
        <sz val="10"/>
        <rFont val="Arial"/>
        <family val="2"/>
      </rPr>
      <t>sheet,</t>
    </r>
  </si>
  <si>
    <r>
      <t xml:space="preserve">   and RacePop is the race-specific population for males and females combined from the </t>
    </r>
    <r>
      <rPr>
        <i/>
        <sz val="10"/>
        <rFont val="Arial"/>
        <family val="2"/>
      </rPr>
      <t>Populations by Race</t>
    </r>
    <r>
      <rPr>
        <sz val="10"/>
        <rFont val="Arial"/>
        <family val="2"/>
      </rPr>
      <t xml:space="preserve"> sheet.</t>
    </r>
  </si>
  <si>
    <t>Interim Completeness Estimates, Adjusted for Reference Mortality</t>
  </si>
  <si>
    <t>(A)</t>
  </si>
  <si>
    <t>(B)</t>
  </si>
  <si>
    <t>(C)</t>
  </si>
  <si>
    <t>(D)</t>
  </si>
  <si>
    <t>(E)</t>
  </si>
  <si>
    <t>(F)</t>
  </si>
  <si>
    <t>Final Completeness Estimates, Adjusted for Reference Mortality and Duplicates</t>
  </si>
  <si>
    <t>(AA)</t>
  </si>
  <si>
    <t>(BB)</t>
  </si>
  <si>
    <t>(CC)=(E)</t>
  </si>
  <si>
    <t>Race Proportional Completeness Estimates, Adjusted for Reference Mortality</t>
  </si>
  <si>
    <t>(DD)</t>
  </si>
  <si>
    <t>(EE)=(AA)/(CC)</t>
  </si>
  <si>
    <t>(FF)=(DD)/(EE)</t>
  </si>
  <si>
    <t>Formula for Row (DD) is as follows:</t>
  </si>
  <si>
    <t>(DD)=(AA) - [(AA)*(BB)]</t>
  </si>
  <si>
    <t>Target Mortality Higher Than Reference Mortality (AdjHigh)</t>
  </si>
  <si>
    <t>Target Mortality Lower Than Reference Mortality (AdjLow)</t>
  </si>
  <si>
    <t>Start Year</t>
  </si>
  <si>
    <t>End Year</t>
  </si>
  <si>
    <t>Types of Rates</t>
  </si>
  <si>
    <t>Registry Case Year</t>
  </si>
  <si>
    <t>Registry Mortality (Current) Years</t>
  </si>
  <si>
    <t>Registry Mortality (Reference) Years</t>
  </si>
  <si>
    <t>SEER11 Incidence Reference Years</t>
  </si>
  <si>
    <t>US Mortality Reference Years</t>
  </si>
  <si>
    <t>White</t>
  </si>
  <si>
    <t>Black</t>
  </si>
  <si>
    <t>Male</t>
  </si>
  <si>
    <t>Female</t>
  </si>
  <si>
    <t>SEER11 Incidence Rates, US Mortality Rates, and Rate Ratios</t>
  </si>
  <si>
    <t>SEER11</t>
  </si>
  <si>
    <t>US Mort</t>
  </si>
  <si>
    <t>SEER/US</t>
  </si>
  <si>
    <t>1996-2000</t>
  </si>
  <si>
    <t>Gender</t>
  </si>
  <si>
    <t>Race</t>
  </si>
  <si>
    <t>Cancer</t>
  </si>
  <si>
    <t xml:space="preserve">  White</t>
  </si>
  <si>
    <t xml:space="preserve">* The cancer rates for Male Prostate (Whites and Blacks) and Melanomas of the Skin (Blacks) are </t>
  </si>
  <si>
    <t xml:space="preserve">   not included in the completeness estimates.</t>
  </si>
  <si>
    <t xml:space="preserve">  Black</t>
  </si>
  <si>
    <t>with a new name, e.g., complete99PA.xls</t>
  </si>
  <si>
    <r>
      <t xml:space="preserve">Data for Columns (A), (B), (C), (D), and (F) are from the </t>
    </r>
    <r>
      <rPr>
        <i/>
        <sz val="10"/>
        <rFont val="Arial"/>
        <family val="2"/>
      </rPr>
      <t>Whites, Blacks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RegistryInfo</t>
    </r>
    <r>
      <rPr>
        <sz val="10"/>
        <rFont val="Arial"/>
        <family val="2"/>
      </rPr>
      <t xml:space="preserve"> worksheets.</t>
    </r>
  </si>
  <si>
    <t>Formula for Column (E) is (E)=[(A)*(B) + (C)*(D)]/(F)</t>
  </si>
  <si>
    <t>Formula for Column (F) is (B) + (D)</t>
  </si>
  <si>
    <t>Nunavut</t>
  </si>
  <si>
    <t>1997-2001</t>
  </si>
  <si>
    <t>2000-01</t>
  </si>
  <si>
    <t>1997-01</t>
  </si>
  <si>
    <t>Total Incidence Cases, 2001</t>
  </si>
  <si>
    <t>2001 Adjusted Total Incidence Cases</t>
  </si>
  <si>
    <t>2001 Expected Incidence Cases</t>
  </si>
  <si>
    <t>Final Completeness Estimate for 2001, Your State/Province/Area,</t>
  </si>
  <si>
    <t>Bladder (including in situ)</t>
  </si>
  <si>
    <t>Hodgkin Lymphoma</t>
  </si>
  <si>
    <t>Non-Hodgkin Lymphoma</t>
  </si>
  <si>
    <t>Worksheet for Completeness of Case Ascertainment, version 2.2.b</t>
  </si>
  <si>
    <t>Rates are per 100,000 and age-adjusted to the 2000 US Std Population (19 age groups - Census P25-1130) standard.</t>
  </si>
  <si>
    <t>1998-2002</t>
  </si>
  <si>
    <t>Sites are based on SEER Site Recode with Kaposi and mesothelioma</t>
  </si>
  <si>
    <t>Compute the age-adjusted cancer incidence and cancer mortality rates (adjusted to US Std Population (19 age groups - Census P25-1130) standard) for your registry for:</t>
  </si>
  <si>
    <t xml:space="preserve">   Rates are per 100,000 and age-adjusted to the 2000 US Std Population (19 age groups - Census P25-1130) standard.</t>
  </si>
  <si>
    <t xml:space="preserve">   Sites are based on SEER Site Recode with Kaposi and mesothelioma</t>
  </si>
  <si>
    <t>Unadjusted Results</t>
  </si>
  <si>
    <t>Unadjusted</t>
  </si>
  <si>
    <t>ALL</t>
  </si>
  <si>
    <t>1999</t>
  </si>
  <si>
    <t>2000</t>
  </si>
  <si>
    <t>1995</t>
  </si>
  <si>
    <t>1996</t>
  </si>
  <si>
    <t>1997</t>
  </si>
  <si>
    <t>1998</t>
  </si>
  <si>
    <t>2001</t>
  </si>
  <si>
    <t>2002</t>
  </si>
  <si>
    <t>1999-2003</t>
  </si>
  <si>
    <t>SEER 11</t>
  </si>
  <si>
    <t>US MORT</t>
  </si>
  <si>
    <t>RATE</t>
  </si>
  <si>
    <t>RATIO</t>
  </si>
  <si>
    <t>Puerto Rico</t>
  </si>
  <si>
    <t>Northwest Territories</t>
  </si>
  <si>
    <t>2000-2004</t>
  </si>
  <si>
    <t>Oral Cavity and Pharynx</t>
  </si>
  <si>
    <t xml:space="preserve">  The cancer rates for Female Breast (Whites and Blacks)  are not included in the completeness estimates.</t>
  </si>
  <si>
    <t>Breast*</t>
  </si>
  <si>
    <t>Melanomas of the Skin*</t>
  </si>
  <si>
    <t xml:space="preserve">   To include rates for prostate, melanomas, or breast it is necessary to unprotect the worksheet (go to tools, protection, unprotect worksheet)</t>
  </si>
  <si>
    <t>2001-2005</t>
  </si>
  <si>
    <t>Date of last spreadsheet update:  June 2008</t>
  </si>
  <si>
    <t>2005</t>
  </si>
  <si>
    <t>2002-2006</t>
  </si>
  <si>
    <t>1991-1995</t>
  </si>
  <si>
    <t>1992-1996</t>
  </si>
  <si>
    <t>1993-1997</t>
  </si>
  <si>
    <t>1994-1998</t>
  </si>
  <si>
    <t>1995-1999</t>
  </si>
  <si>
    <t>Northwest Territory</t>
  </si>
  <si>
    <t>2003-2007</t>
  </si>
  <si>
    <t>2004-2008</t>
  </si>
  <si>
    <t>2005-2009</t>
  </si>
  <si>
    <t>2006-2010</t>
  </si>
  <si>
    <t xml:space="preserve">   CA - Greater California</t>
  </si>
  <si>
    <t>Newfoundland and Labrador</t>
  </si>
  <si>
    <t>2007-2011</t>
  </si>
  <si>
    <t>2008-2012</t>
  </si>
  <si>
    <t>2009-2013</t>
  </si>
  <si>
    <t>2010-2014</t>
  </si>
  <si>
    <t>2011-2015</t>
  </si>
  <si>
    <t>2012-2016</t>
  </si>
  <si>
    <t>2013-2017</t>
  </si>
  <si>
    <t>State and Provincial Populations, by Race and Sex, 1995 through 2017</t>
  </si>
  <si>
    <r>
      <t>Sources:</t>
    </r>
    <r>
      <rPr>
        <sz val="10"/>
        <rFont val="Arial"/>
      </rPr>
      <t xml:space="preserve">  </t>
    </r>
    <r>
      <rPr>
        <u/>
        <sz val="10"/>
        <rFont val="Arial"/>
        <family val="2"/>
      </rPr>
      <t>United States</t>
    </r>
    <r>
      <rPr>
        <sz val="10"/>
        <rFont val="Arial"/>
        <family val="2"/>
      </rPr>
      <t xml:space="preserve">:  </t>
    </r>
    <r>
      <rPr>
        <sz val="10"/>
        <rFont val="Arial"/>
      </rPr>
      <t xml:space="preserve">US Census Bureau as of October 2019;  </t>
    </r>
    <r>
      <rPr>
        <u/>
        <sz val="10"/>
        <rFont val="Arial"/>
        <family val="2"/>
      </rPr>
      <t>Canada</t>
    </r>
    <r>
      <rPr>
        <sz val="10"/>
        <rFont val="Arial"/>
      </rPr>
      <t>:  StatCanada as of December 2019</t>
    </r>
  </si>
  <si>
    <t xml:space="preserve">Sources:  Incidence:  NCI SEER Program, November 2019 Data Submission;  Mortality:  NCHS as of April 2020;  </t>
  </si>
  <si>
    <t xml:space="preserve">                Populations:  US Census Bureau as of October 2019</t>
  </si>
  <si>
    <t>MaleWhiteOral Cavity and Pharynx</t>
  </si>
  <si>
    <t>MaleWhiteEsophagus</t>
  </si>
  <si>
    <t>MaleWhiteStomach</t>
  </si>
  <si>
    <t>MaleWhiteColon and Rectum</t>
  </si>
  <si>
    <t>MaleWhiteLiver</t>
  </si>
  <si>
    <t>MaleWhitePancreas</t>
  </si>
  <si>
    <t>MaleWhiteLung and Bronchus</t>
  </si>
  <si>
    <t>MaleWhiteMelanomas of the Skin</t>
  </si>
  <si>
    <t>MaleWhiteBreast</t>
  </si>
  <si>
    <t>MaleWhiteProstate*</t>
  </si>
  <si>
    <t>MaleWhiteBladder (including in situ)</t>
  </si>
  <si>
    <t>MaleWhiteKidney and Renal Pelvis</t>
  </si>
  <si>
    <t>MaleWhiteBrain and Other Nervous System</t>
  </si>
  <si>
    <t>MaleWhiteHodgkin Lymphoma</t>
  </si>
  <si>
    <t>MaleWhiteNon-Hodgkin Lymphoma</t>
  </si>
  <si>
    <t>MaleWhiteMultiple Myeloma</t>
  </si>
  <si>
    <t>MaleWhiteLeukemias</t>
  </si>
  <si>
    <t>FemaleWhiteOral Cavity and Pharynx</t>
  </si>
  <si>
    <t>FemaleWhiteEsophagus</t>
  </si>
  <si>
    <t>FemaleWhiteStomach</t>
  </si>
  <si>
    <t>FemaleWhiteColon and Rectum</t>
  </si>
  <si>
    <t>FemaleWhiteLiver</t>
  </si>
  <si>
    <t>FemaleWhitePancreas</t>
  </si>
  <si>
    <t>FemaleWhiteLung and Bronchus</t>
  </si>
  <si>
    <t>FemaleWhiteMelanomas of the Skin</t>
  </si>
  <si>
    <t>FemaleWhiteBreast</t>
  </si>
  <si>
    <t>FemaleWhiteCervix</t>
  </si>
  <si>
    <t>FemaleWhiteCorpus and Uterus, NOS</t>
  </si>
  <si>
    <t>FemaleWhiteOvary</t>
  </si>
  <si>
    <t>FemaleWhiteBladder (including in situ)</t>
  </si>
  <si>
    <t>FemaleWhiteKidney and Renal Pelvis</t>
  </si>
  <si>
    <t>FemaleWhiteBrain and Other Nervous System</t>
  </si>
  <si>
    <t>FemaleWhiteHodgkin Lymphoma</t>
  </si>
  <si>
    <t>FemaleWhiteNon-Hodgkin Lymphoma</t>
  </si>
  <si>
    <t>FemaleWhiteMultiple Myeloma</t>
  </si>
  <si>
    <t>FemaleWhiteLeukemias</t>
  </si>
  <si>
    <t>MaleBlackOral Cavity and Pharynx</t>
  </si>
  <si>
    <t>MaleBlackEsophagus</t>
  </si>
  <si>
    <t>MaleBlackStomach</t>
  </si>
  <si>
    <t>MaleBlackColon and Rectum</t>
  </si>
  <si>
    <t>MaleBlackLiver</t>
  </si>
  <si>
    <t>MaleBlackPancreas</t>
  </si>
  <si>
    <t>MaleBlackLung and Bronchus</t>
  </si>
  <si>
    <t>MaleBlackMelanomas of the Skin</t>
  </si>
  <si>
    <t>MaleBlackBreast</t>
  </si>
  <si>
    <t>MaleBlackProstate*</t>
  </si>
  <si>
    <t>MaleBlackBladder (including in situ)</t>
  </si>
  <si>
    <t>MaleBlackKidney and Renal Pelvis</t>
  </si>
  <si>
    <t>MaleBlackBrain and Other Nervous System</t>
  </si>
  <si>
    <t>MaleBlackHodgkin Lymphoma</t>
  </si>
  <si>
    <t>MaleBlackNon-Hodgkin Lymphoma</t>
  </si>
  <si>
    <t>MaleBlackMultiple Myeloma</t>
  </si>
  <si>
    <t>MaleBlackLeukemias</t>
  </si>
  <si>
    <t>FemaleBlackOral Cavity and Pharynx</t>
  </si>
  <si>
    <t>FemaleBlackEsophagus</t>
  </si>
  <si>
    <t>FemaleBlackStomach</t>
  </si>
  <si>
    <t>FemaleBlackColon and Rectum</t>
  </si>
  <si>
    <t>FemaleBlackLiver</t>
  </si>
  <si>
    <t>FemaleBlackPancreas</t>
  </si>
  <si>
    <t>FemaleBlackLung and Bronchus</t>
  </si>
  <si>
    <t>FemaleBlackMelanomas of the Skin</t>
  </si>
  <si>
    <t>FemaleBlackBreast</t>
  </si>
  <si>
    <t>FemaleBlackCervix</t>
  </si>
  <si>
    <t>FemaleBlackCorpus and Uterus, NOS</t>
  </si>
  <si>
    <t>FemaleBlackOvary</t>
  </si>
  <si>
    <t>FemaleBlackBladder (including in situ)</t>
  </si>
  <si>
    <t>FemaleBlackKidney and Renal Pelvis</t>
  </si>
  <si>
    <t>FemaleBlackBrain and Other Nervous System</t>
  </si>
  <si>
    <t>FemaleBlackHodgkin Lymphoma</t>
  </si>
  <si>
    <t>FemaleBlackNon-Hodgkin Lymphoma</t>
  </si>
  <si>
    <t>FemaleBlackMultiple Myeloma</t>
  </si>
  <si>
    <t>FemaleBlackLeukemias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</si>
</sst>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  <numFmt numFmtId="167" formatCode="0.0%"/>
    <numFmt numFmtId="168" formatCode="0.0&quot;%&quot;"/>
    <numFmt numFmtId="169" formatCode="00"/>
    <numFmt numFmtId="170" formatCode="0.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0" borderId="0" xfId="0" applyFont="1"/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4" fillId="0" borderId="3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43" fontId="4" fillId="0" borderId="14" xfId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43" fontId="4" fillId="0" borderId="12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6" fontId="0" fillId="0" borderId="19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0" applyFont="1"/>
    <xf numFmtId="49" fontId="0" fillId="0" borderId="0" xfId="1" applyNumberFormat="1" applyFont="1" applyFill="1" applyAlignment="1" applyProtection="1">
      <alignment horizontal="center"/>
    </xf>
    <xf numFmtId="49" fontId="0" fillId="0" borderId="0" xfId="2" applyNumberFormat="1" applyFont="1" applyFill="1" applyAlignment="1" applyProtection="1">
      <alignment horizontal="center"/>
    </xf>
    <xf numFmtId="0" fontId="8" fillId="0" borderId="0" xfId="0" applyFont="1"/>
    <xf numFmtId="166" fontId="8" fillId="0" borderId="0" xfId="1" applyNumberFormat="1" applyFont="1" applyFill="1" applyProtection="1"/>
    <xf numFmtId="0" fontId="9" fillId="0" borderId="0" xfId="0" applyFont="1" applyBorder="1"/>
    <xf numFmtId="0" fontId="8" fillId="0" borderId="0" xfId="0" applyFont="1" applyBorder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166" fontId="8" fillId="2" borderId="0" xfId="1" applyNumberFormat="1" applyFont="1" applyFill="1" applyProtection="1">
      <protection locked="0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49" fontId="4" fillId="3" borderId="12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3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3" fillId="0" borderId="0" xfId="0" applyFont="1"/>
    <xf numFmtId="49" fontId="14" fillId="0" borderId="0" xfId="0" applyNumberFormat="1" applyFont="1"/>
    <xf numFmtId="0" fontId="9" fillId="0" borderId="0" xfId="0" applyFont="1"/>
    <xf numFmtId="167" fontId="13" fillId="0" borderId="3" xfId="2" applyNumberFormat="1" applyFont="1" applyBorder="1"/>
    <xf numFmtId="166" fontId="10" fillId="0" borderId="0" xfId="1" applyNumberFormat="1" applyFont="1" applyFill="1" applyProtection="1"/>
    <xf numFmtId="167" fontId="10" fillId="0" borderId="0" xfId="0" applyNumberFormat="1" applyFont="1"/>
    <xf numFmtId="166" fontId="10" fillId="0" borderId="0" xfId="1" applyNumberFormat="1" applyFont="1"/>
    <xf numFmtId="0" fontId="0" fillId="0" borderId="0" xfId="0" applyBorder="1"/>
    <xf numFmtId="49" fontId="7" fillId="0" borderId="0" xfId="0" applyNumberFormat="1" applyFont="1"/>
    <xf numFmtId="0" fontId="10" fillId="0" borderId="2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8" fillId="0" borderId="21" xfId="1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9" fillId="0" borderId="22" xfId="2" applyNumberFormat="1" applyFont="1" applyBorder="1" applyAlignment="1">
      <alignment horizontal="right"/>
    </xf>
    <xf numFmtId="2" fontId="0" fillId="0" borderId="0" xfId="0" applyNumberFormat="1"/>
    <xf numFmtId="3" fontId="8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3" fontId="4" fillId="0" borderId="23" xfId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43" fontId="4" fillId="0" borderId="24" xfId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0" fontId="5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4" xfId="0" applyFont="1" applyBorder="1"/>
    <xf numFmtId="0" fontId="4" fillId="0" borderId="30" xfId="0" applyFont="1" applyBorder="1"/>
    <xf numFmtId="0" fontId="4" fillId="0" borderId="6" xfId="0" applyFont="1" applyBorder="1"/>
    <xf numFmtId="10" fontId="4" fillId="0" borderId="0" xfId="2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64" fontId="3" fillId="0" borderId="34" xfId="0" applyNumberFormat="1" applyFont="1" applyBorder="1" applyAlignment="1">
      <alignment horizontal="centerContinuous"/>
    </xf>
    <xf numFmtId="164" fontId="3" fillId="0" borderId="35" xfId="0" applyNumberFormat="1" applyFont="1" applyBorder="1" applyAlignment="1">
      <alignment horizontal="centerContinuous"/>
    </xf>
    <xf numFmtId="164" fontId="3" fillId="0" borderId="3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Continuous"/>
    </xf>
    <xf numFmtId="2" fontId="3" fillId="0" borderId="34" xfId="0" applyNumberFormat="1" applyFont="1" applyBorder="1" applyAlignment="1">
      <alignment horizontal="centerContinuous"/>
    </xf>
    <xf numFmtId="2" fontId="3" fillId="0" borderId="35" xfId="0" applyNumberFormat="1" applyFont="1" applyBorder="1" applyAlignment="1">
      <alignment horizontal="centerContinuous"/>
    </xf>
    <xf numFmtId="2" fontId="3" fillId="0" borderId="36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/>
    <xf numFmtId="0" fontId="13" fillId="0" borderId="0" xfId="0" applyFont="1" applyBorder="1" applyAlignment="1"/>
    <xf numFmtId="0" fontId="0" fillId="0" borderId="0" xfId="0" applyAlignment="1"/>
    <xf numFmtId="2" fontId="4" fillId="0" borderId="0" xfId="0" applyNumberFormat="1" applyFont="1"/>
    <xf numFmtId="10" fontId="4" fillId="0" borderId="0" xfId="1" applyNumberFormat="1" applyFont="1" applyBorder="1" applyAlignment="1"/>
    <xf numFmtId="49" fontId="4" fillId="0" borderId="6" xfId="1" applyNumberFormat="1" applyFont="1" applyBorder="1" applyAlignment="1">
      <alignment horizontal="center"/>
    </xf>
    <xf numFmtId="167" fontId="8" fillId="0" borderId="0" xfId="2" applyNumberFormat="1" applyFont="1" applyFill="1" applyProtection="1"/>
    <xf numFmtId="0" fontId="4" fillId="2" borderId="2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167" fontId="4" fillId="0" borderId="5" xfId="1" applyNumberFormat="1" applyFont="1" applyBorder="1" applyAlignment="1"/>
    <xf numFmtId="2" fontId="4" fillId="2" borderId="23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2" fontId="3" fillId="0" borderId="12" xfId="0" applyNumberFormat="1" applyFont="1" applyBorder="1" applyAlignment="1">
      <alignment horizontal="center"/>
    </xf>
    <xf numFmtId="2" fontId="17" fillId="0" borderId="0" xfId="0" applyNumberFormat="1" applyFont="1"/>
    <xf numFmtId="3" fontId="0" fillId="0" borderId="0" xfId="0" applyNumberFormat="1"/>
    <xf numFmtId="1" fontId="8" fillId="0" borderId="0" xfId="0" applyNumberFormat="1" applyFont="1" applyAlignment="1">
      <alignment horizontal="right"/>
    </xf>
    <xf numFmtId="2" fontId="17" fillId="0" borderId="13" xfId="0" applyNumberFormat="1" applyFont="1" applyBorder="1"/>
    <xf numFmtId="43" fontId="4" fillId="0" borderId="2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168" fontId="8" fillId="2" borderId="0" xfId="2" applyNumberFormat="1" applyFont="1" applyFill="1" applyProtection="1">
      <protection locked="0"/>
    </xf>
    <xf numFmtId="168" fontId="10" fillId="0" borderId="0" xfId="2" applyNumberFormat="1" applyFont="1" applyFill="1" applyProtection="1"/>
    <xf numFmtId="2" fontId="13" fillId="0" borderId="0" xfId="0" applyNumberFormat="1" applyFont="1"/>
    <xf numFmtId="2" fontId="5" fillId="0" borderId="0" xfId="0" applyNumberFormat="1" applyFont="1"/>
    <xf numFmtId="0" fontId="3" fillId="0" borderId="37" xfId="0" applyNumberFormat="1" applyFont="1" applyBorder="1"/>
    <xf numFmtId="0" fontId="3" fillId="0" borderId="37" xfId="0" applyNumberFormat="1" applyFont="1" applyBorder="1" applyAlignment="1">
      <alignment horizontal="center"/>
    </xf>
    <xf numFmtId="0" fontId="4" fillId="0" borderId="0" xfId="0" applyNumberFormat="1" applyFont="1"/>
    <xf numFmtId="169" fontId="10" fillId="0" borderId="0" xfId="0" applyNumberFormat="1" applyFont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17" fillId="0" borderId="5" xfId="0" applyNumberFormat="1" applyFont="1" applyBorder="1"/>
    <xf numFmtId="0" fontId="13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3" xfId="0" applyFont="1" applyBorder="1"/>
    <xf numFmtId="0" fontId="0" fillId="0" borderId="0" xfId="0" applyFill="1"/>
    <xf numFmtId="0" fontId="4" fillId="0" borderId="0" xfId="0" applyFont="1" applyFill="1" applyBorder="1"/>
    <xf numFmtId="3" fontId="0" fillId="0" borderId="0" xfId="0" applyNumberFormat="1" applyFill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20" fillId="0" borderId="0" xfId="0" applyFont="1" applyFill="1"/>
    <xf numFmtId="0" fontId="21" fillId="0" borderId="0" xfId="0" applyFont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3" fillId="0" borderId="37" xfId="0" applyNumberFormat="1" applyFont="1" applyFill="1" applyBorder="1"/>
    <xf numFmtId="0" fontId="3" fillId="0" borderId="37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167" fontId="4" fillId="0" borderId="5" xfId="1" applyNumberFormat="1" applyFont="1" applyBorder="1" applyAlignment="1">
      <alignment horizontal="right"/>
    </xf>
    <xf numFmtId="43" fontId="4" fillId="0" borderId="12" xfId="1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2" fontId="4" fillId="4" borderId="12" xfId="0" applyNumberFormat="1" applyFont="1" applyFill="1" applyBorder="1" applyProtection="1"/>
    <xf numFmtId="2" fontId="4" fillId="0" borderId="12" xfId="0" applyNumberFormat="1" applyFont="1" applyBorder="1" applyProtection="1"/>
    <xf numFmtId="2" fontId="0" fillId="0" borderId="0" xfId="0" applyNumberForma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2" fontId="1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43" fontId="4" fillId="0" borderId="0" xfId="1" applyNumberFormat="1" applyFont="1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0" borderId="0" xfId="0" applyNumberFormat="1" applyFill="1" applyBorder="1" applyProtection="1"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37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Protection="1">
      <protection hidden="1"/>
    </xf>
    <xf numFmtId="2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2" fontId="17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70" fontId="0" fillId="0" borderId="0" xfId="0" applyNumberFormat="1" applyFill="1" applyProtection="1">
      <protection locked="0"/>
    </xf>
    <xf numFmtId="2" fontId="17" fillId="0" borderId="0" xfId="0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18" fillId="0" borderId="37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2" fontId="5" fillId="0" borderId="0" xfId="0" applyNumberFormat="1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3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</xdr:row>
      <xdr:rowOff>9525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9525" y="314325"/>
          <a:ext cx="5886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1</xdr:col>
      <xdr:colOff>314325</xdr:colOff>
      <xdr:row>11</xdr:row>
      <xdr:rowOff>133350</xdr:rowOff>
    </xdr:to>
    <xdr:sp macro="" textlink="">
      <xdr:nvSpPr>
        <xdr:cNvPr id="6192" name="Drawing 11"/>
        <xdr:cNvSpPr>
          <a:spLocks/>
        </xdr:cNvSpPr>
      </xdr:nvSpPr>
      <xdr:spPr bwMode="auto">
        <a:xfrm>
          <a:off x="2162175" y="1485900"/>
          <a:ext cx="0" cy="40005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9</xdr:row>
      <xdr:rowOff>19050</xdr:rowOff>
    </xdr:from>
    <xdr:to>
      <xdr:col>2</xdr:col>
      <xdr:colOff>295275</xdr:colOff>
      <xdr:row>10</xdr:row>
      <xdr:rowOff>133350</xdr:rowOff>
    </xdr:to>
    <xdr:sp macro="" textlink="">
      <xdr:nvSpPr>
        <xdr:cNvPr id="6193" name="Drawing 12"/>
        <xdr:cNvSpPr>
          <a:spLocks/>
        </xdr:cNvSpPr>
      </xdr:nvSpPr>
      <xdr:spPr bwMode="auto">
        <a:xfrm>
          <a:off x="2752725" y="1466850"/>
          <a:ext cx="0" cy="266700"/>
        </a:xfrm>
        <a:custGeom>
          <a:avLst/>
          <a:gdLst>
            <a:gd name="T0" fmla="*/ 0 w 16384"/>
            <a:gd name="T1" fmla="*/ 0 h 16384"/>
            <a:gd name="T2" fmla="*/ 0 w 16384"/>
            <a:gd name="T3" fmla="*/ 1150354165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38100</xdr:rowOff>
    </xdr:from>
    <xdr:to>
      <xdr:col>9</xdr:col>
      <xdr:colOff>304800</xdr:colOff>
      <xdr:row>10</xdr:row>
      <xdr:rowOff>133350</xdr:rowOff>
    </xdr:to>
    <xdr:sp macro="" textlink="">
      <xdr:nvSpPr>
        <xdr:cNvPr id="6194" name="Drawing 13"/>
        <xdr:cNvSpPr>
          <a:spLocks/>
        </xdr:cNvSpPr>
      </xdr:nvSpPr>
      <xdr:spPr bwMode="auto">
        <a:xfrm>
          <a:off x="7391400" y="1485900"/>
          <a:ext cx="0" cy="247650"/>
        </a:xfrm>
        <a:custGeom>
          <a:avLst/>
          <a:gdLst>
            <a:gd name="T0" fmla="*/ 0 w 16384"/>
            <a:gd name="T1" fmla="*/ 0 h 16384"/>
            <a:gd name="T2" fmla="*/ 0 w 16384"/>
            <a:gd name="T3" fmla="*/ 855249919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I106"/>
  <sheetViews>
    <sheetView showGridLines="0" tabSelected="1" workbookViewId="0"/>
  </sheetViews>
  <sheetFormatPr defaultRowHeight="15" x14ac:dyDescent="0.2"/>
  <cols>
    <col min="1" max="1" width="13.7109375" style="65" customWidth="1"/>
    <col min="2" max="2" width="14.7109375" style="65" customWidth="1"/>
    <col min="3" max="3" width="13.7109375" style="65" customWidth="1"/>
    <col min="4" max="4" width="14.7109375" style="65" customWidth="1"/>
    <col min="5" max="5" width="13.7109375" style="65" customWidth="1"/>
    <col min="6" max="6" width="17.5703125" style="65" customWidth="1"/>
    <col min="7" max="7" width="2.7109375" style="65" customWidth="1"/>
    <col min="8" max="10" width="9.140625" style="65"/>
    <col min="11" max="11" width="9.42578125" style="65" customWidth="1"/>
    <col min="12" max="16384" width="9.140625" style="65"/>
  </cols>
  <sheetData>
    <row r="1" spans="1:9" ht="24" customHeight="1" x14ac:dyDescent="0.25">
      <c r="A1" s="185" t="str">
        <f>'Adjustment Info'!A1</f>
        <v>Worksheet for Completeness of Case Ascertainment, version 2.2.b</v>
      </c>
      <c r="B1" s="68"/>
      <c r="C1" s="68"/>
      <c r="D1" s="68"/>
      <c r="E1" s="68"/>
      <c r="F1" s="68"/>
    </row>
    <row r="2" spans="1:9" ht="20.100000000000001" customHeight="1" x14ac:dyDescent="0.25">
      <c r="A2" s="119" t="str">
        <f>'Adjustment Info'!A2</f>
        <v>Alabama, Year of Diagnosis 2017</v>
      </c>
      <c r="B2" s="119"/>
      <c r="C2" s="119"/>
      <c r="D2" s="119"/>
      <c r="E2" s="119"/>
      <c r="F2" s="119"/>
    </row>
    <row r="3" spans="1:9" ht="13.5" customHeight="1" x14ac:dyDescent="0.25">
      <c r="D3" s="123"/>
      <c r="E3" s="123"/>
      <c r="F3" s="123"/>
      <c r="G3" s="123"/>
      <c r="H3" s="123"/>
      <c r="I3" s="68"/>
    </row>
    <row r="4" spans="1:9" ht="15.75" x14ac:dyDescent="0.25">
      <c r="A4" s="119" t="s">
        <v>0</v>
      </c>
      <c r="B4" s="119"/>
      <c r="C4" s="119"/>
      <c r="D4" s="119"/>
      <c r="E4" s="119"/>
      <c r="F4" s="119"/>
    </row>
    <row r="5" spans="1:9" ht="15.75" x14ac:dyDescent="0.25">
      <c r="A5" s="119" t="s">
        <v>1</v>
      </c>
      <c r="B5" s="119"/>
      <c r="C5" s="119"/>
      <c r="D5" s="119"/>
      <c r="E5" s="119"/>
      <c r="F5" s="119"/>
    </row>
    <row r="6" spans="1:9" ht="13.5" customHeight="1" x14ac:dyDescent="0.2">
      <c r="A6" s="68"/>
      <c r="B6" s="68"/>
      <c r="C6" s="68"/>
      <c r="D6" s="68"/>
      <c r="E6" s="68"/>
      <c r="F6" s="68"/>
    </row>
    <row r="7" spans="1:9" ht="16.5" thickBot="1" x14ac:dyDescent="0.3">
      <c r="A7" s="120" t="s">
        <v>174</v>
      </c>
      <c r="B7" s="121"/>
      <c r="C7" s="120" t="str">
        <f>IF($A$30=2,"All Races","Blacks")</f>
        <v>Blacks</v>
      </c>
      <c r="D7" s="122"/>
      <c r="E7" s="121" t="s">
        <v>3</v>
      </c>
      <c r="F7" s="122"/>
    </row>
    <row r="8" spans="1:9" x14ac:dyDescent="0.2">
      <c r="A8" s="96" t="s">
        <v>4</v>
      </c>
      <c r="B8" s="94"/>
      <c r="C8" s="198" t="s">
        <v>4</v>
      </c>
      <c r="D8" s="199"/>
      <c r="E8" s="96" t="s">
        <v>4</v>
      </c>
      <c r="F8" s="92"/>
    </row>
    <row r="9" spans="1:9" ht="15.75" thickBot="1" x14ac:dyDescent="0.25">
      <c r="A9" s="97" t="s">
        <v>5</v>
      </c>
      <c r="B9" s="93" t="s">
        <v>6</v>
      </c>
      <c r="C9" s="97" t="s">
        <v>5</v>
      </c>
      <c r="D9" s="93" t="s">
        <v>6</v>
      </c>
      <c r="E9" s="97" t="s">
        <v>5</v>
      </c>
      <c r="F9" s="93" t="s">
        <v>6</v>
      </c>
    </row>
    <row r="10" spans="1:9" ht="16.5" thickBot="1" x14ac:dyDescent="0.3">
      <c r="A10" s="98">
        <f>WhiteComplete</f>
        <v>0</v>
      </c>
      <c r="B10" s="95">
        <f>WhitePop</f>
        <v>3420990</v>
      </c>
      <c r="C10" s="98">
        <f>IF(Registry_Type=2,WhiteComplete,BlackComplete)</f>
        <v>0</v>
      </c>
      <c r="D10" s="95">
        <f>IF(Registry_Type=2,AllRacesTotalPop,BlackPop)</f>
        <v>1334075</v>
      </c>
      <c r="E10" s="98">
        <f>((A10*B10)+(C10*D10))/F10</f>
        <v>0</v>
      </c>
      <c r="F10" s="95">
        <f>WhitePop+BlackPop</f>
        <v>4755065</v>
      </c>
    </row>
    <row r="11" spans="1:9" x14ac:dyDescent="0.2">
      <c r="F11" s="100"/>
    </row>
    <row r="12" spans="1:9" ht="18" customHeight="1" x14ac:dyDescent="0.2"/>
    <row r="13" spans="1:9" ht="15.75" x14ac:dyDescent="0.25">
      <c r="A13" s="119" t="s">
        <v>7</v>
      </c>
      <c r="B13" s="119"/>
      <c r="C13" s="119"/>
      <c r="D13" s="119"/>
      <c r="E13" s="119"/>
      <c r="F13" s="119"/>
    </row>
    <row r="14" spans="1:9" ht="15.75" x14ac:dyDescent="0.25">
      <c r="A14" s="119" t="s">
        <v>8</v>
      </c>
      <c r="B14" s="119"/>
      <c r="C14" s="119"/>
      <c r="D14" s="119"/>
      <c r="E14" s="119"/>
      <c r="F14" s="119"/>
    </row>
    <row r="15" spans="1:9" ht="13.5" customHeight="1" x14ac:dyDescent="0.2"/>
    <row r="16" spans="1:9" x14ac:dyDescent="0.2">
      <c r="A16" s="87">
        <f>IncidenceCases</f>
        <v>0</v>
      </c>
      <c r="B16" s="72" t="str">
        <f>"Total Incidence Cases, "&amp;CaseYear</f>
        <v>Total Incidence Cases, 2017</v>
      </c>
    </row>
    <row r="17" spans="1:6" x14ac:dyDescent="0.2">
      <c r="A17" s="163">
        <f>PercentDups</f>
        <v>0</v>
      </c>
      <c r="B17" s="72" t="s">
        <v>9</v>
      </c>
    </row>
    <row r="18" spans="1:6" x14ac:dyDescent="0.2">
      <c r="A18" s="88">
        <f>IF(Registry_Type=4,E10,C10)</f>
        <v>0</v>
      </c>
      <c r="B18" s="72" t="s">
        <v>10</v>
      </c>
    </row>
    <row r="19" spans="1:6" x14ac:dyDescent="0.2">
      <c r="A19" s="89">
        <f>A16-(A16*A17/100)</f>
        <v>0</v>
      </c>
      <c r="B19" s="72" t="str">
        <f>CaseYear&amp;" Adjusted Total Incidence Cases"</f>
        <v>2017 Adjusted Total Incidence Cases</v>
      </c>
    </row>
    <row r="20" spans="1:6" x14ac:dyDescent="0.2">
      <c r="A20" s="89">
        <f>IF(A18=0,0,A16/A18)</f>
        <v>0</v>
      </c>
      <c r="B20" s="72" t="str">
        <f>CaseYear&amp;" Expected Incidence Cases"</f>
        <v>2017 Expected Incidence Cases</v>
      </c>
    </row>
    <row r="21" spans="1:6" ht="15.75" thickBot="1" x14ac:dyDescent="0.25"/>
    <row r="22" spans="1:6" ht="21.95" customHeight="1" thickBot="1" x14ac:dyDescent="0.3">
      <c r="A22" s="86">
        <f>IF(A20=0,0,A19/A20)</f>
        <v>0</v>
      </c>
      <c r="B22" s="67" t="str">
        <f>"Final Completeness Estimate for "&amp;CaseYear&amp;", "&amp;Registry</f>
        <v>Final Completeness Estimate for 2017, Alabama</v>
      </c>
      <c r="C22" s="68"/>
      <c r="D22" s="68"/>
      <c r="E22" s="68"/>
      <c r="F22" s="68"/>
    </row>
    <row r="23" spans="1:6" ht="15" customHeight="1" x14ac:dyDescent="0.25">
      <c r="A23" s="68"/>
      <c r="B23" s="67" t="str">
        <f>"Adjusted for Reference Mortality and Duplicate Records"</f>
        <v>Adjusted for Reference Mortality and Duplicate Records</v>
      </c>
      <c r="C23" s="68"/>
      <c r="D23" s="68"/>
      <c r="E23" s="68"/>
      <c r="F23" s="68"/>
    </row>
    <row r="24" spans="1:6" hidden="1" x14ac:dyDescent="0.2"/>
    <row r="27" spans="1:6" x14ac:dyDescent="0.2">
      <c r="A27" s="91"/>
    </row>
    <row r="28" spans="1:6" x14ac:dyDescent="0.2">
      <c r="A28" s="91"/>
    </row>
    <row r="29" spans="1:6" x14ac:dyDescent="0.2">
      <c r="A29" s="62"/>
    </row>
    <row r="30" spans="1:6" x14ac:dyDescent="0.2">
      <c r="A30" s="197">
        <f>Registry_Type</f>
        <v>4</v>
      </c>
    </row>
    <row r="31" spans="1:6" x14ac:dyDescent="0.2">
      <c r="A31" s="62"/>
    </row>
    <row r="50" hidden="1" x14ac:dyDescent="0.2"/>
    <row r="53" hidden="1" x14ac:dyDescent="0.2"/>
    <row r="54" hidden="1" x14ac:dyDescent="0.2"/>
    <row r="56" hidden="1" x14ac:dyDescent="0.2"/>
    <row r="70" hidden="1" x14ac:dyDescent="0.2"/>
    <row r="71" hidden="1" x14ac:dyDescent="0.2"/>
    <row r="91" ht="12.75" hidden="1" customHeight="1" x14ac:dyDescent="0.2"/>
    <row r="103" hidden="1" x14ac:dyDescent="0.2"/>
    <row r="106" hidden="1" x14ac:dyDescent="0.2"/>
  </sheetData>
  <phoneticPr fontId="19" type="noConversion"/>
  <conditionalFormatting sqref="A7:B10 E7:F10">
    <cfRule type="expression" dxfId="3" priority="1" stopIfTrue="1">
      <formula>IF($A$30=2,TRUE,FALSE)</formula>
    </cfRule>
  </conditionalFormatting>
  <printOptions horizontalCentered="1"/>
  <pageMargins left="0.5" right="0.5" top="1" bottom="0.5" header="0.5" footer="0.5"/>
  <pageSetup orientation="portrait" r:id="rId1"/>
  <headerFooter alignWithMargins="0">
    <oddFooter>&amp;CCase Completeness Report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1"/>
  <sheetViews>
    <sheetView showGridLines="0" workbookViewId="0"/>
  </sheetViews>
  <sheetFormatPr defaultRowHeight="15" x14ac:dyDescent="0.2"/>
  <cols>
    <col min="1" max="1" width="25.5703125" style="65" customWidth="1"/>
    <col min="2" max="2" width="61.42578125" style="65" bestFit="1" customWidth="1"/>
    <col min="3" max="3" width="9.140625" style="65"/>
    <col min="4" max="4" width="7.140625" style="65" customWidth="1"/>
    <col min="5" max="5" width="9.140625" style="65"/>
    <col min="6" max="6" width="12" style="65" customWidth="1"/>
    <col min="7" max="7" width="8.42578125" style="65" customWidth="1"/>
    <col min="8" max="8" width="23.28515625" style="65" hidden="1" customWidth="1"/>
    <col min="9" max="9" width="8.42578125" style="65" hidden="1" customWidth="1"/>
    <col min="10" max="10" width="6.42578125" style="65" hidden="1" customWidth="1"/>
    <col min="11" max="11" width="9.140625" style="65" hidden="1" customWidth="1"/>
    <col min="12" max="12" width="46.28515625" style="65" hidden="1" customWidth="1"/>
    <col min="13" max="13" width="54.42578125" style="65" hidden="1" customWidth="1"/>
    <col min="14" max="14" width="57.140625" style="65" hidden="1" customWidth="1"/>
    <col min="15" max="15" width="10.42578125" style="65" bestFit="1" customWidth="1"/>
    <col min="16" max="16" width="53.42578125" style="65" bestFit="1" customWidth="1"/>
    <col min="17" max="17" width="49.42578125" style="65" bestFit="1" customWidth="1"/>
    <col min="18" max="16384" width="9.140625" style="65"/>
  </cols>
  <sheetData>
    <row r="1" spans="1:14" ht="18" x14ac:dyDescent="0.25">
      <c r="A1" s="83" t="str">
        <f>'Adjustment Info'!A1</f>
        <v>Worksheet for Completeness of Case Ascertainment, version 2.2.b</v>
      </c>
      <c r="H1" s="114" t="s">
        <v>11</v>
      </c>
      <c r="I1" s="193">
        <v>4</v>
      </c>
      <c r="J1" s="65">
        <v>2017</v>
      </c>
      <c r="K1" s="65">
        <v>2</v>
      </c>
      <c r="L1" s="65" t="str">
        <f>"Populations for All Races in "&amp;TRIM(Registry)&amp;" for "&amp;CaseYear</f>
        <v>Populations for All Races in Alabama for 2017</v>
      </c>
      <c r="M1" s="65" t="str">
        <f>"Populations for All Races, Males, in "&amp;TRIM(Registry)&amp;" for "&amp;CaseYear</f>
        <v>Populations for All Races, Males, in Alabama for 2017</v>
      </c>
      <c r="N1" s="65" t="str">
        <f>"Populations for All Races, Females, in "&amp;TRIM(Registry)&amp;" for "&amp;CaseYear</f>
        <v>Populations for All Races, Females, in Alabama for 2017</v>
      </c>
    </row>
    <row r="2" spans="1:14" ht="20.100000000000001" customHeight="1" x14ac:dyDescent="0.25">
      <c r="A2" s="85" t="str">
        <f>TRIM('Adjustment Info'!A2)</f>
        <v>Alabama, Year of Diagnosis 2017</v>
      </c>
      <c r="H2" s="114" t="s">
        <v>12</v>
      </c>
      <c r="I2" s="193">
        <v>4</v>
      </c>
      <c r="J2" s="65">
        <v>2016</v>
      </c>
      <c r="K2" s="65">
        <v>4</v>
      </c>
      <c r="L2" s="65" t="str">
        <f>"Populations for Whites in "&amp;TRIM(Registry)&amp;" for "&amp;CaseYear</f>
        <v>Populations for Whites in Alabama for 2017</v>
      </c>
      <c r="M2" s="65" t="str">
        <f>"Populations for White Males in "&amp;TRIM(Registry)&amp;" for "&amp;CaseYear</f>
        <v>Populations for White Males in Alabama for 2017</v>
      </c>
      <c r="N2" s="65" t="str">
        <f>"Populations for White Females in "&amp;TRIM(Registry)&amp;" for "&amp;CaseYear</f>
        <v>Populations for White Females in Alabama for 2017</v>
      </c>
    </row>
    <row r="3" spans="1:14" x14ac:dyDescent="0.2">
      <c r="H3" s="114" t="s">
        <v>13</v>
      </c>
      <c r="I3" s="193">
        <v>4</v>
      </c>
      <c r="J3" s="65">
        <v>2015</v>
      </c>
    </row>
    <row r="4" spans="1:14" x14ac:dyDescent="0.2">
      <c r="A4" s="69">
        <v>2017</v>
      </c>
      <c r="B4" s="65" t="s">
        <v>14</v>
      </c>
      <c r="H4" s="114" t="s">
        <v>15</v>
      </c>
      <c r="I4" s="193">
        <v>4</v>
      </c>
      <c r="J4" s="65">
        <v>2014</v>
      </c>
    </row>
    <row r="5" spans="1:14" x14ac:dyDescent="0.2">
      <c r="A5" s="70" t="s">
        <v>11</v>
      </c>
      <c r="B5" s="65" t="s">
        <v>17</v>
      </c>
      <c r="D5" s="196">
        <f>VLOOKUP(Registry,registries,2,FALSE)</f>
        <v>4</v>
      </c>
      <c r="H5" s="114" t="s">
        <v>18</v>
      </c>
      <c r="I5" s="193">
        <v>4</v>
      </c>
      <c r="J5" s="65">
        <v>2013</v>
      </c>
      <c r="L5" s="65">
        <f>CaseYear</f>
        <v>2017</v>
      </c>
      <c r="M5" s="194"/>
    </row>
    <row r="6" spans="1:14" x14ac:dyDescent="0.2">
      <c r="A6" s="71"/>
      <c r="B6" s="65" t="str">
        <f>"Total Incidence Cases in "&amp;TRIM(Registry)&amp;" for "&amp;CaseYear</f>
        <v>Total Incidence Cases in Alabama for 2017</v>
      </c>
      <c r="H6" s="114" t="s">
        <v>19</v>
      </c>
      <c r="I6" s="193">
        <v>4</v>
      </c>
      <c r="J6" s="65">
        <v>2012</v>
      </c>
    </row>
    <row r="7" spans="1:14" x14ac:dyDescent="0.2">
      <c r="A7" s="162"/>
      <c r="B7" s="65" t="s">
        <v>20</v>
      </c>
      <c r="H7" s="114" t="s">
        <v>327</v>
      </c>
      <c r="I7" s="193">
        <v>4</v>
      </c>
      <c r="J7" s="65">
        <v>2011</v>
      </c>
    </row>
    <row r="8" spans="1:14" x14ac:dyDescent="0.2">
      <c r="A8" s="144"/>
      <c r="H8" s="114" t="s">
        <v>21</v>
      </c>
      <c r="I8" s="193">
        <v>4</v>
      </c>
      <c r="J8" s="65">
        <v>2010</v>
      </c>
    </row>
    <row r="9" spans="1:14" x14ac:dyDescent="0.2">
      <c r="A9" s="66">
        <f>IF(Registry_Type=4,WhiteMalePop+WhiteFemalePop,VLOOKUP(Registry, PopSexData, 6*(CaseYear-1995)+D5, 0))</f>
        <v>3420990</v>
      </c>
      <c r="B9" s="195" t="str">
        <f>IF(Registry_Type=4,VLOOKUP($D$5,summary_pops,2,0),VLOOKUP(Registry_Type,summary_pops,3,0))</f>
        <v>Populations for Whites in Alabama for 2017</v>
      </c>
      <c r="C9" s="195"/>
      <c r="D9" s="195"/>
      <c r="E9" s="195"/>
      <c r="F9" s="195"/>
      <c r="G9" s="195"/>
      <c r="H9" s="114" t="s">
        <v>22</v>
      </c>
      <c r="I9" s="193">
        <v>4</v>
      </c>
      <c r="J9" s="65">
        <v>2009</v>
      </c>
    </row>
    <row r="10" spans="1:14" x14ac:dyDescent="0.2">
      <c r="A10" s="66">
        <f>IF(Registry_Type=4,VLOOKUP(Registry,PopSexData,6*(CaseYear-1995)+D5,0),VLOOKUP(Registry,PopSexData,6*(CaseYear-1995)+D5+1,0))</f>
        <v>1679457</v>
      </c>
      <c r="B10" s="195" t="str">
        <f>IF(Registry_Type=4,VLOOKUP($D$5,summary_pops,3,0),VLOOKUP(Registry_Type,summary_pops,4,0))</f>
        <v>Populations for White Males in Alabama for 2017</v>
      </c>
      <c r="C10" s="195"/>
      <c r="D10" s="195"/>
      <c r="E10" s="195"/>
      <c r="F10" s="195"/>
      <c r="G10" s="195"/>
      <c r="H10" s="114" t="s">
        <v>16</v>
      </c>
      <c r="I10" s="193">
        <v>4</v>
      </c>
      <c r="J10" s="65">
        <v>2008</v>
      </c>
    </row>
    <row r="11" spans="1:14" x14ac:dyDescent="0.2">
      <c r="A11" s="66">
        <f>VLOOKUP(Registry, PopSexData, 6*(CaseYear-1995)+D5+1, 0)</f>
        <v>1741533</v>
      </c>
      <c r="B11" s="195" t="str">
        <f>VLOOKUP($D$5,summary_pops,4,0)</f>
        <v>Populations for White Females in Alabama for 2017</v>
      </c>
      <c r="C11" s="195"/>
      <c r="D11" s="195"/>
      <c r="E11" s="195"/>
      <c r="F11" s="195"/>
      <c r="G11" s="195"/>
      <c r="H11" s="114" t="s">
        <v>23</v>
      </c>
      <c r="I11" s="193">
        <v>4</v>
      </c>
      <c r="J11" s="65">
        <v>2007</v>
      </c>
    </row>
    <row r="12" spans="1:14" x14ac:dyDescent="0.2">
      <c r="A12" s="66">
        <f>IF(ISERROR(AllRacesMalePop+AllRacesFemalePop),"No Pop Data Available",AllRacesMalePop+AllRacesFemalePop)</f>
        <v>5100447</v>
      </c>
      <c r="B12" s="65" t="str">
        <f>"Total Population, All Races, in "&amp;Registry&amp; " for "&amp;CaseYear</f>
        <v>Total Population, All Races, in Alabama for 2017</v>
      </c>
      <c r="H12" s="114" t="s">
        <v>24</v>
      </c>
      <c r="I12" s="193">
        <v>4</v>
      </c>
      <c r="J12" s="65">
        <v>2006</v>
      </c>
    </row>
    <row r="13" spans="1:14" x14ac:dyDescent="0.2">
      <c r="A13" s="66">
        <f>BlackMalePop+BlackFemalePop</f>
        <v>1334075</v>
      </c>
      <c r="B13" s="195" t="str">
        <f>"Populations for Blacks in "&amp;TRIM(Registry)&amp;" for "&amp;CaseYear</f>
        <v>Populations for Blacks in Alabama for 2017</v>
      </c>
      <c r="C13" s="195"/>
      <c r="D13" s="195"/>
      <c r="E13" s="195"/>
      <c r="F13" s="195"/>
      <c r="G13" s="195"/>
      <c r="H13" s="114" t="s">
        <v>25</v>
      </c>
      <c r="I13" s="193">
        <v>4</v>
      </c>
      <c r="J13" s="65">
        <v>2005</v>
      </c>
    </row>
    <row r="14" spans="1:14" x14ac:dyDescent="0.2">
      <c r="A14" s="66">
        <f>VLOOKUP(Registry, PopSexData, 6*(CaseYear-1995)+(D5+2), 0)</f>
        <v>621748</v>
      </c>
      <c r="B14" s="195" t="str">
        <f>"Populations for Black Males in "&amp;TRIM(Registry)&amp;" for "&amp;CaseYear</f>
        <v>Populations for Black Males in Alabama for 2017</v>
      </c>
      <c r="C14" s="195"/>
      <c r="D14" s="195"/>
      <c r="E14" s="195"/>
      <c r="F14" s="195"/>
      <c r="G14" s="195"/>
      <c r="H14" s="114" t="s">
        <v>26</v>
      </c>
      <c r="I14" s="193">
        <v>4</v>
      </c>
      <c r="J14" s="65">
        <v>2004</v>
      </c>
    </row>
    <row r="15" spans="1:14" x14ac:dyDescent="0.2">
      <c r="A15" s="66">
        <f>VLOOKUP(Registry, PopSexData, 6*(CaseYear-1995)+(D5+3), 0)</f>
        <v>712327</v>
      </c>
      <c r="B15" s="195" t="str">
        <f>"Populations for Black Females in "&amp;TRIM(Registry)&amp;" for "&amp;CaseYear</f>
        <v>Populations for Black Females in Alabama for 2017</v>
      </c>
      <c r="C15" s="195"/>
      <c r="D15" s="195"/>
      <c r="E15" s="195"/>
      <c r="F15" s="195"/>
      <c r="G15" s="195"/>
      <c r="H15" s="114" t="s">
        <v>27</v>
      </c>
      <c r="I15" s="193">
        <v>4</v>
      </c>
      <c r="J15" s="65">
        <v>2003</v>
      </c>
    </row>
    <row r="16" spans="1:14" x14ac:dyDescent="0.2">
      <c r="A16" s="66"/>
      <c r="B16" s="195"/>
      <c r="C16" s="195"/>
      <c r="D16" s="195"/>
      <c r="E16" s="195"/>
      <c r="F16" s="195"/>
      <c r="G16" s="195"/>
      <c r="H16" s="114" t="s">
        <v>28</v>
      </c>
      <c r="I16" s="193">
        <v>2</v>
      </c>
      <c r="J16" s="65">
        <v>2002</v>
      </c>
    </row>
    <row r="17" spans="1:14" x14ac:dyDescent="0.2">
      <c r="A17" s="66">
        <f>WhitePop+BlackPop</f>
        <v>4755065</v>
      </c>
      <c r="B17" s="195" t="s">
        <v>30</v>
      </c>
      <c r="C17" s="195"/>
      <c r="D17" s="195"/>
      <c r="E17" s="195"/>
      <c r="F17" s="195"/>
      <c r="G17" s="195"/>
      <c r="H17" s="114" t="s">
        <v>29</v>
      </c>
      <c r="I17" s="193">
        <v>4</v>
      </c>
      <c r="J17" s="65">
        <v>2001</v>
      </c>
    </row>
    <row r="18" spans="1:14" x14ac:dyDescent="0.2">
      <c r="H18" s="114" t="s">
        <v>31</v>
      </c>
      <c r="I18" s="193">
        <v>4</v>
      </c>
      <c r="J18" s="65">
        <v>2000</v>
      </c>
    </row>
    <row r="19" spans="1:14" x14ac:dyDescent="0.2">
      <c r="H19" s="114" t="s">
        <v>32</v>
      </c>
      <c r="I19" s="193">
        <v>4</v>
      </c>
      <c r="J19" s="157">
        <v>1999</v>
      </c>
    </row>
    <row r="20" spans="1:14" x14ac:dyDescent="0.2">
      <c r="H20" s="114" t="s">
        <v>33</v>
      </c>
      <c r="I20" s="193">
        <v>4</v>
      </c>
      <c r="J20" s="157">
        <v>1998</v>
      </c>
    </row>
    <row r="21" spans="1:14" x14ac:dyDescent="0.2">
      <c r="H21" s="114" t="s">
        <v>34</v>
      </c>
      <c r="I21" s="193">
        <v>4</v>
      </c>
      <c r="J21" s="157">
        <v>1997</v>
      </c>
    </row>
    <row r="22" spans="1:14" x14ac:dyDescent="0.2">
      <c r="A22"/>
      <c r="B22"/>
      <c r="C22"/>
      <c r="D22"/>
      <c r="E22"/>
      <c r="F22"/>
      <c r="G22"/>
      <c r="H22" s="114" t="s">
        <v>35</v>
      </c>
      <c r="I22" s="193">
        <v>4</v>
      </c>
      <c r="J22" s="157">
        <v>1996</v>
      </c>
      <c r="K22"/>
      <c r="L22"/>
      <c r="M22"/>
      <c r="N22"/>
    </row>
    <row r="23" spans="1:14" x14ac:dyDescent="0.2">
      <c r="A23"/>
      <c r="B23"/>
      <c r="C23"/>
      <c r="D23"/>
      <c r="E23"/>
      <c r="F23"/>
      <c r="G23"/>
      <c r="H23" s="114" t="s">
        <v>36</v>
      </c>
      <c r="I23" s="193">
        <v>4</v>
      </c>
      <c r="J23" s="157">
        <v>1995</v>
      </c>
      <c r="K23"/>
      <c r="L23"/>
      <c r="M23"/>
      <c r="N23"/>
    </row>
    <row r="24" spans="1:14" x14ac:dyDescent="0.2">
      <c r="A24"/>
      <c r="B24"/>
      <c r="C24"/>
      <c r="D24"/>
      <c r="E24"/>
      <c r="F24"/>
      <c r="G24"/>
      <c r="H24" s="114" t="s">
        <v>37</v>
      </c>
      <c r="I24" s="193">
        <v>4</v>
      </c>
      <c r="J24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 s="114" t="s">
        <v>38</v>
      </c>
      <c r="I25" s="193">
        <v>4</v>
      </c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 s="114" t="s">
        <v>39</v>
      </c>
      <c r="I26" s="193">
        <v>4</v>
      </c>
      <c r="J26"/>
      <c r="K26"/>
      <c r="L26"/>
      <c r="M26"/>
      <c r="N26"/>
    </row>
    <row r="27" spans="1:14" x14ac:dyDescent="0.2">
      <c r="A27"/>
      <c r="B27"/>
      <c r="C27"/>
      <c r="D27"/>
      <c r="E27"/>
      <c r="F27"/>
      <c r="G27"/>
      <c r="H27" s="114" t="s">
        <v>40</v>
      </c>
      <c r="I27" s="193">
        <v>4</v>
      </c>
      <c r="J27"/>
      <c r="K27"/>
      <c r="L27"/>
      <c r="M27"/>
      <c r="N27"/>
    </row>
    <row r="28" spans="1:14" x14ac:dyDescent="0.2">
      <c r="A28"/>
      <c r="B28"/>
      <c r="C28"/>
      <c r="D28"/>
      <c r="E28"/>
      <c r="F28"/>
      <c r="G28"/>
      <c r="H28" s="114" t="s">
        <v>41</v>
      </c>
      <c r="I28" s="193">
        <v>4</v>
      </c>
      <c r="J28"/>
      <c r="K28"/>
      <c r="L28"/>
      <c r="M28"/>
      <c r="N28"/>
    </row>
    <row r="29" spans="1:14" x14ac:dyDescent="0.2">
      <c r="A29"/>
      <c r="B29"/>
      <c r="C29"/>
      <c r="D29"/>
      <c r="E29"/>
      <c r="F29"/>
      <c r="G29"/>
      <c r="H29" s="114" t="s">
        <v>42</v>
      </c>
      <c r="I29" s="193">
        <v>4</v>
      </c>
      <c r="J29"/>
      <c r="K29"/>
      <c r="L29"/>
      <c r="M29"/>
      <c r="N29"/>
    </row>
    <row r="30" spans="1:14" x14ac:dyDescent="0.2">
      <c r="A30"/>
      <c r="B30"/>
      <c r="C30"/>
      <c r="D30"/>
      <c r="E30"/>
      <c r="F30"/>
      <c r="G30"/>
      <c r="H30" s="114" t="s">
        <v>43</v>
      </c>
      <c r="I30" s="193">
        <v>4</v>
      </c>
      <c r="J30"/>
      <c r="K30"/>
      <c r="L30"/>
      <c r="M30"/>
      <c r="N30"/>
    </row>
    <row r="31" spans="1:14" x14ac:dyDescent="0.2">
      <c r="A31"/>
      <c r="B31"/>
      <c r="C31"/>
      <c r="D31"/>
      <c r="E31"/>
      <c r="F31"/>
      <c r="G31"/>
      <c r="H31" s="114" t="s">
        <v>44</v>
      </c>
      <c r="I31" s="193">
        <v>4</v>
      </c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 s="114" t="s">
        <v>45</v>
      </c>
      <c r="I32" s="193">
        <v>4</v>
      </c>
      <c r="J32"/>
      <c r="K32"/>
      <c r="L32"/>
      <c r="M32"/>
      <c r="N32"/>
    </row>
    <row r="33" spans="1:14" x14ac:dyDescent="0.2">
      <c r="A33"/>
      <c r="B33"/>
      <c r="C33"/>
      <c r="D33"/>
      <c r="E33"/>
      <c r="F33"/>
      <c r="G33"/>
      <c r="H33" s="114" t="s">
        <v>46</v>
      </c>
      <c r="I33" s="193">
        <v>4</v>
      </c>
      <c r="J33"/>
      <c r="K33"/>
      <c r="L33"/>
      <c r="M33"/>
      <c r="N33"/>
    </row>
    <row r="34" spans="1:14" x14ac:dyDescent="0.2">
      <c r="A34"/>
      <c r="B34"/>
      <c r="C34"/>
      <c r="D34"/>
      <c r="E34"/>
      <c r="F34"/>
      <c r="G34"/>
      <c r="H34" s="114" t="s">
        <v>47</v>
      </c>
      <c r="I34" s="193">
        <v>4</v>
      </c>
      <c r="J34"/>
      <c r="K34"/>
      <c r="L34"/>
      <c r="M34"/>
      <c r="N34"/>
    </row>
    <row r="35" spans="1:14" x14ac:dyDescent="0.2">
      <c r="A35"/>
      <c r="B35"/>
      <c r="C35"/>
      <c r="D35"/>
      <c r="E35"/>
      <c r="F35"/>
      <c r="G35"/>
      <c r="H35" s="114" t="s">
        <v>48</v>
      </c>
      <c r="I35" s="193">
        <v>4</v>
      </c>
      <c r="J35"/>
      <c r="K35"/>
      <c r="L35"/>
      <c r="M35"/>
      <c r="N35"/>
    </row>
    <row r="36" spans="1:14" x14ac:dyDescent="0.2">
      <c r="A36"/>
      <c r="B36"/>
      <c r="C36"/>
      <c r="D36"/>
      <c r="E36"/>
      <c r="F36"/>
      <c r="G36"/>
      <c r="H36" s="114" t="s">
        <v>49</v>
      </c>
      <c r="I36" s="193">
        <v>4</v>
      </c>
      <c r="J36"/>
      <c r="K36"/>
      <c r="L36"/>
      <c r="M36"/>
      <c r="N36"/>
    </row>
    <row r="37" spans="1:14" x14ac:dyDescent="0.2">
      <c r="A37"/>
      <c r="B37"/>
      <c r="C37"/>
      <c r="D37"/>
      <c r="E37"/>
      <c r="F37"/>
      <c r="G37"/>
      <c r="H37" s="114" t="s">
        <v>50</v>
      </c>
      <c r="I37" s="193">
        <v>4</v>
      </c>
      <c r="J37"/>
      <c r="K37"/>
      <c r="L37"/>
      <c r="M37"/>
      <c r="N37"/>
    </row>
    <row r="38" spans="1:14" x14ac:dyDescent="0.2">
      <c r="A38"/>
      <c r="B38"/>
      <c r="C38"/>
      <c r="D38"/>
      <c r="E38"/>
      <c r="F38"/>
      <c r="G38"/>
      <c r="H38" s="114" t="s">
        <v>51</v>
      </c>
      <c r="I38" s="193">
        <v>4</v>
      </c>
      <c r="J38"/>
      <c r="K38"/>
      <c r="L38"/>
      <c r="M38"/>
      <c r="N38"/>
    </row>
    <row r="39" spans="1:14" x14ac:dyDescent="0.2">
      <c r="A39"/>
      <c r="B39"/>
      <c r="C39"/>
      <c r="D39"/>
      <c r="E39"/>
      <c r="F39"/>
      <c r="G39"/>
      <c r="H39" s="114" t="s">
        <v>52</v>
      </c>
      <c r="I39" s="193">
        <v>4</v>
      </c>
      <c r="J39"/>
      <c r="K39"/>
      <c r="L39"/>
      <c r="M39"/>
      <c r="N39"/>
    </row>
    <row r="40" spans="1:14" x14ac:dyDescent="0.2">
      <c r="A40"/>
      <c r="B40"/>
      <c r="C40"/>
      <c r="D40"/>
      <c r="E40"/>
      <c r="F40"/>
      <c r="G40"/>
      <c r="H40" s="114" t="s">
        <v>53</v>
      </c>
      <c r="I40" s="193">
        <v>4</v>
      </c>
      <c r="J40"/>
      <c r="K40"/>
      <c r="L40"/>
      <c r="M40"/>
      <c r="N40"/>
    </row>
    <row r="41" spans="1:14" x14ac:dyDescent="0.2">
      <c r="A41"/>
      <c r="B41"/>
      <c r="C41"/>
      <c r="D41"/>
      <c r="E41"/>
      <c r="F41"/>
      <c r="G41"/>
      <c r="H41" s="114" t="s">
        <v>54</v>
      </c>
      <c r="I41" s="193">
        <v>4</v>
      </c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 s="114" t="s">
        <v>55</v>
      </c>
      <c r="I42" s="193">
        <v>4</v>
      </c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 s="114" t="s">
        <v>56</v>
      </c>
      <c r="I43" s="193">
        <v>4</v>
      </c>
      <c r="J43"/>
      <c r="K43"/>
      <c r="L43"/>
      <c r="M43"/>
      <c r="N43"/>
    </row>
    <row r="44" spans="1:14" ht="15" customHeight="1" x14ac:dyDescent="0.2">
      <c r="A44"/>
      <c r="B44"/>
      <c r="C44"/>
      <c r="D44"/>
      <c r="E44"/>
      <c r="F44"/>
      <c r="G44"/>
      <c r="H44" s="114" t="s">
        <v>57</v>
      </c>
      <c r="I44" s="193">
        <v>4</v>
      </c>
      <c r="J44"/>
      <c r="K44"/>
      <c r="L44"/>
      <c r="M44"/>
      <c r="N44"/>
    </row>
    <row r="45" spans="1:14" ht="15" customHeight="1" x14ac:dyDescent="0.2">
      <c r="A45"/>
      <c r="B45"/>
      <c r="C45"/>
      <c r="D45"/>
      <c r="E45"/>
      <c r="F45"/>
      <c r="G45"/>
      <c r="H45" s="114" t="s">
        <v>58</v>
      </c>
      <c r="I45" s="193">
        <v>4</v>
      </c>
      <c r="J45"/>
      <c r="K45"/>
      <c r="L45"/>
      <c r="M45"/>
      <c r="N45"/>
    </row>
    <row r="46" spans="1:14" ht="15" customHeight="1" x14ac:dyDescent="0.2">
      <c r="A46"/>
      <c r="B46"/>
      <c r="C46"/>
      <c r="D46"/>
      <c r="E46"/>
      <c r="F46"/>
      <c r="G46"/>
      <c r="H46" s="114" t="s">
        <v>59</v>
      </c>
      <c r="I46" s="193">
        <v>4</v>
      </c>
      <c r="J46"/>
      <c r="K46"/>
      <c r="L46"/>
      <c r="M46"/>
      <c r="N46"/>
    </row>
    <row r="47" spans="1:14" ht="15" customHeight="1" x14ac:dyDescent="0.2">
      <c r="A47"/>
      <c r="B47"/>
      <c r="C47"/>
      <c r="D47"/>
      <c r="E47"/>
      <c r="F47"/>
      <c r="G47"/>
      <c r="H47" s="114" t="s">
        <v>60</v>
      </c>
      <c r="I47" s="193">
        <v>4</v>
      </c>
      <c r="J47"/>
      <c r="K47"/>
      <c r="L47"/>
      <c r="M47"/>
      <c r="N47"/>
    </row>
    <row r="48" spans="1:14" ht="15" customHeight="1" x14ac:dyDescent="0.2">
      <c r="A48"/>
      <c r="B48"/>
      <c r="C48"/>
      <c r="D48"/>
      <c r="E48"/>
      <c r="F48"/>
      <c r="G48"/>
      <c r="H48" s="114" t="s">
        <v>61</v>
      </c>
      <c r="I48" s="193">
        <v>4</v>
      </c>
      <c r="J48"/>
      <c r="K48"/>
      <c r="L48"/>
      <c r="M48"/>
      <c r="N48"/>
    </row>
    <row r="49" spans="1:14" ht="15" customHeight="1" x14ac:dyDescent="0.2">
      <c r="A49"/>
      <c r="B49"/>
      <c r="C49"/>
      <c r="D49"/>
      <c r="E49"/>
      <c r="F49"/>
      <c r="G49"/>
      <c r="H49" s="114" t="s">
        <v>62</v>
      </c>
      <c r="I49" s="193">
        <v>4</v>
      </c>
      <c r="J49"/>
      <c r="K49"/>
      <c r="L49"/>
      <c r="M49"/>
      <c r="N49"/>
    </row>
    <row r="50" spans="1:14" ht="15" customHeight="1" x14ac:dyDescent="0.2">
      <c r="A50"/>
      <c r="B50"/>
      <c r="C50"/>
      <c r="D50"/>
      <c r="E50"/>
      <c r="F50"/>
      <c r="G50"/>
      <c r="H50" s="114" t="s">
        <v>63</v>
      </c>
      <c r="I50" s="193">
        <v>4</v>
      </c>
      <c r="J50"/>
      <c r="K50"/>
      <c r="L50"/>
      <c r="M50"/>
      <c r="N50"/>
    </row>
    <row r="51" spans="1:14" ht="15" customHeight="1" x14ac:dyDescent="0.2">
      <c r="A51"/>
      <c r="B51"/>
      <c r="C51"/>
      <c r="D51"/>
      <c r="E51"/>
      <c r="F51"/>
      <c r="G51"/>
      <c r="H51" s="114" t="s">
        <v>64</v>
      </c>
      <c r="I51" s="193">
        <v>4</v>
      </c>
      <c r="J51"/>
      <c r="K51"/>
      <c r="L51"/>
      <c r="M51"/>
      <c r="N51"/>
    </row>
    <row r="52" spans="1:14" ht="15" customHeight="1" x14ac:dyDescent="0.2">
      <c r="A52"/>
      <c r="B52"/>
      <c r="C52"/>
      <c r="D52"/>
      <c r="E52"/>
      <c r="F52"/>
      <c r="G52"/>
      <c r="H52" s="114" t="s">
        <v>65</v>
      </c>
      <c r="I52" s="193">
        <v>4</v>
      </c>
      <c r="J52"/>
      <c r="K52"/>
      <c r="L52"/>
      <c r="M52"/>
      <c r="N52"/>
    </row>
    <row r="53" spans="1:14" ht="15" customHeight="1" x14ac:dyDescent="0.2">
      <c r="A53"/>
      <c r="B53"/>
      <c r="C53"/>
      <c r="D53"/>
      <c r="E53"/>
      <c r="F53"/>
      <c r="G53"/>
      <c r="H53" s="114" t="s">
        <v>66</v>
      </c>
      <c r="I53" s="193">
        <v>4</v>
      </c>
      <c r="J53"/>
      <c r="K53"/>
      <c r="L53"/>
      <c r="M53"/>
      <c r="N53"/>
    </row>
    <row r="54" spans="1:14" ht="15" customHeight="1" x14ac:dyDescent="0.2">
      <c r="A54"/>
      <c r="B54"/>
      <c r="C54"/>
      <c r="D54"/>
      <c r="E54"/>
      <c r="F54"/>
      <c r="G54"/>
      <c r="H54" s="114" t="s">
        <v>67</v>
      </c>
      <c r="I54" s="193">
        <v>4</v>
      </c>
      <c r="J54"/>
      <c r="K54"/>
      <c r="L54"/>
      <c r="M54"/>
      <c r="N54"/>
    </row>
    <row r="55" spans="1:14" ht="15" customHeight="1" x14ac:dyDescent="0.2">
      <c r="A55"/>
      <c r="B55"/>
      <c r="C55"/>
      <c r="D55"/>
      <c r="E55"/>
      <c r="F55"/>
      <c r="G55"/>
      <c r="H55" s="114" t="s">
        <v>68</v>
      </c>
      <c r="I55" s="193">
        <v>4</v>
      </c>
      <c r="J55"/>
      <c r="K55"/>
      <c r="L55"/>
      <c r="M55"/>
      <c r="N55"/>
    </row>
    <row r="56" spans="1:14" ht="15" customHeight="1" x14ac:dyDescent="0.2">
      <c r="A56"/>
      <c r="B56"/>
      <c r="C56"/>
      <c r="D56"/>
      <c r="E56"/>
      <c r="F56"/>
      <c r="G56"/>
      <c r="H56" s="114" t="s">
        <v>69</v>
      </c>
      <c r="I56" s="193">
        <v>4</v>
      </c>
      <c r="J56"/>
      <c r="K56"/>
      <c r="L56"/>
      <c r="M56"/>
      <c r="N56"/>
    </row>
    <row r="57" spans="1:14" ht="15" customHeight="1" x14ac:dyDescent="0.2">
      <c r="A57"/>
      <c r="B57"/>
      <c r="C57"/>
      <c r="D57"/>
      <c r="E57"/>
      <c r="F57"/>
      <c r="G57"/>
      <c r="H57" s="114" t="s">
        <v>70</v>
      </c>
      <c r="I57" s="193">
        <v>4</v>
      </c>
      <c r="J57"/>
      <c r="K57"/>
      <c r="L57"/>
      <c r="M57"/>
      <c r="N57"/>
    </row>
    <row r="58" spans="1:14" ht="15" customHeight="1" x14ac:dyDescent="0.2">
      <c r="A58"/>
      <c r="B58"/>
      <c r="C58"/>
      <c r="D58"/>
      <c r="E58"/>
      <c r="F58"/>
      <c r="G58"/>
      <c r="H58" s="114" t="s">
        <v>305</v>
      </c>
      <c r="I58" s="193">
        <v>2</v>
      </c>
      <c r="J58"/>
      <c r="K58"/>
      <c r="L58"/>
      <c r="M58"/>
      <c r="N58"/>
    </row>
    <row r="59" spans="1:14" ht="15" customHeight="1" x14ac:dyDescent="0.2">
      <c r="A59"/>
      <c r="B59"/>
      <c r="C59"/>
      <c r="D59"/>
      <c r="E59"/>
      <c r="F59"/>
      <c r="G59"/>
      <c r="H59" s="114" t="s">
        <v>71</v>
      </c>
      <c r="I59" s="193">
        <v>2</v>
      </c>
      <c r="J59"/>
      <c r="K59"/>
      <c r="L59"/>
      <c r="M59"/>
      <c r="N59"/>
    </row>
    <row r="60" spans="1:14" ht="15" customHeight="1" x14ac:dyDescent="0.2">
      <c r="A60"/>
      <c r="B60"/>
      <c r="C60"/>
      <c r="D60"/>
      <c r="E60"/>
      <c r="F60"/>
      <c r="G60"/>
      <c r="H60" s="114" t="s">
        <v>72</v>
      </c>
      <c r="I60" s="193">
        <v>2</v>
      </c>
      <c r="J60"/>
      <c r="K60"/>
      <c r="L60"/>
      <c r="M60"/>
      <c r="N60"/>
    </row>
    <row r="61" spans="1:14" ht="15" customHeight="1" x14ac:dyDescent="0.2">
      <c r="A61"/>
      <c r="B61"/>
      <c r="C61"/>
      <c r="D61"/>
      <c r="E61"/>
      <c r="F61"/>
      <c r="G61"/>
      <c r="H61" s="114" t="s">
        <v>73</v>
      </c>
      <c r="I61" s="193">
        <v>2</v>
      </c>
      <c r="J61"/>
      <c r="K61"/>
      <c r="L61"/>
      <c r="M61"/>
      <c r="N61"/>
    </row>
    <row r="62" spans="1:14" ht="15" customHeight="1" x14ac:dyDescent="0.2">
      <c r="A62"/>
      <c r="B62"/>
      <c r="C62"/>
      <c r="D62"/>
      <c r="E62"/>
      <c r="F62"/>
      <c r="G62"/>
      <c r="H62" s="114" t="s">
        <v>74</v>
      </c>
      <c r="I62" s="193">
        <v>2</v>
      </c>
      <c r="J62"/>
      <c r="K62"/>
      <c r="L62"/>
      <c r="M62"/>
      <c r="N62"/>
    </row>
    <row r="63" spans="1:14" ht="15" customHeight="1" x14ac:dyDescent="0.2">
      <c r="A63"/>
      <c r="B63"/>
      <c r="C63"/>
      <c r="D63"/>
      <c r="E63"/>
      <c r="F63"/>
      <c r="G63"/>
      <c r="H63" s="114" t="s">
        <v>75</v>
      </c>
      <c r="I63" s="193">
        <v>2</v>
      </c>
      <c r="J63"/>
      <c r="K63"/>
      <c r="L63"/>
      <c r="M63"/>
      <c r="N63"/>
    </row>
    <row r="64" spans="1:14" ht="15" customHeight="1" x14ac:dyDescent="0.2">
      <c r="A64"/>
      <c r="B64"/>
      <c r="C64"/>
      <c r="D64"/>
      <c r="E64"/>
      <c r="F64"/>
      <c r="G64"/>
      <c r="H64" s="114" t="s">
        <v>306</v>
      </c>
      <c r="I64" s="193">
        <v>2</v>
      </c>
      <c r="J64"/>
      <c r="K64"/>
      <c r="L64"/>
      <c r="M64"/>
      <c r="N64"/>
    </row>
    <row r="65" spans="1:14" ht="15" customHeight="1" x14ac:dyDescent="0.2">
      <c r="A65"/>
      <c r="B65"/>
      <c r="C65"/>
      <c r="D65"/>
      <c r="E65"/>
      <c r="F65"/>
      <c r="G65"/>
      <c r="H65" s="114" t="s">
        <v>76</v>
      </c>
      <c r="I65" s="193">
        <v>2</v>
      </c>
      <c r="J65"/>
      <c r="K65"/>
      <c r="L65"/>
      <c r="M65"/>
      <c r="N65"/>
    </row>
    <row r="66" spans="1:14" ht="15" customHeight="1" x14ac:dyDescent="0.2">
      <c r="A66"/>
      <c r="B66"/>
      <c r="C66"/>
      <c r="D66"/>
      <c r="E66"/>
      <c r="F66"/>
      <c r="G66"/>
      <c r="H66" s="114" t="s">
        <v>271</v>
      </c>
      <c r="I66" s="193">
        <v>2</v>
      </c>
      <c r="J66"/>
      <c r="K66"/>
      <c r="L66"/>
      <c r="M66"/>
      <c r="N66"/>
    </row>
    <row r="67" spans="1:14" ht="15" customHeight="1" x14ac:dyDescent="0.2">
      <c r="A67"/>
      <c r="B67"/>
      <c r="C67"/>
      <c r="D67"/>
      <c r="E67"/>
      <c r="F67"/>
      <c r="G67"/>
      <c r="H67" s="114" t="s">
        <v>77</v>
      </c>
      <c r="I67" s="193">
        <v>2</v>
      </c>
      <c r="J67"/>
      <c r="K67"/>
      <c r="L67"/>
      <c r="M67"/>
      <c r="N67"/>
    </row>
    <row r="68" spans="1:14" ht="15" customHeight="1" x14ac:dyDescent="0.2">
      <c r="A68"/>
      <c r="B68"/>
      <c r="C68"/>
      <c r="D68"/>
      <c r="E68"/>
      <c r="F68"/>
      <c r="G68"/>
      <c r="H68" s="114" t="s">
        <v>78</v>
      </c>
      <c r="I68" s="193">
        <v>2</v>
      </c>
      <c r="J68"/>
      <c r="K68"/>
      <c r="L68"/>
      <c r="M68"/>
      <c r="N68"/>
    </row>
    <row r="69" spans="1:14" ht="15" customHeight="1" x14ac:dyDescent="0.2">
      <c r="A69"/>
      <c r="B69"/>
      <c r="C69"/>
      <c r="D69"/>
      <c r="E69"/>
      <c r="F69"/>
      <c r="G69"/>
      <c r="H69" s="114" t="s">
        <v>79</v>
      </c>
      <c r="I69" s="193">
        <v>2</v>
      </c>
      <c r="J69"/>
      <c r="K69"/>
      <c r="L69"/>
      <c r="M69"/>
      <c r="N69"/>
    </row>
    <row r="70" spans="1:14" ht="15" customHeight="1" x14ac:dyDescent="0.2">
      <c r="A70"/>
      <c r="B70"/>
      <c r="C70"/>
      <c r="D70"/>
      <c r="E70"/>
      <c r="F70"/>
      <c r="G70"/>
      <c r="H70" s="114" t="s">
        <v>80</v>
      </c>
      <c r="I70" s="193">
        <v>2</v>
      </c>
      <c r="J70"/>
      <c r="K70"/>
      <c r="L70"/>
      <c r="M70"/>
      <c r="N70"/>
    </row>
    <row r="71" spans="1:14" ht="15.75" thickBot="1" x14ac:dyDescent="0.25">
      <c r="A71"/>
      <c r="B71"/>
      <c r="C71"/>
      <c r="D71"/>
      <c r="E71"/>
      <c r="F71"/>
      <c r="G71"/>
      <c r="H71" s="116" t="s">
        <v>81</v>
      </c>
      <c r="I71" s="193">
        <v>2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 s="115"/>
      <c r="I72"/>
      <c r="J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 s="115"/>
      <c r="I73"/>
      <c r="J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 s="115"/>
      <c r="I74"/>
      <c r="J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 s="115"/>
      <c r="I75"/>
      <c r="J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 s="115"/>
      <c r="I76"/>
      <c r="J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 s="115"/>
      <c r="I77"/>
      <c r="J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 s="115"/>
      <c r="I78"/>
      <c r="J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 s="115"/>
      <c r="I79"/>
      <c r="J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 s="115"/>
      <c r="I80"/>
      <c r="J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 s="115"/>
      <c r="I81"/>
      <c r="J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 s="115"/>
      <c r="I82"/>
      <c r="J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 s="115"/>
      <c r="I83"/>
      <c r="J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 s="115"/>
      <c r="I84"/>
      <c r="J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 s="115"/>
      <c r="I85"/>
      <c r="J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 s="115"/>
      <c r="I86"/>
      <c r="J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 s="115"/>
      <c r="I87"/>
      <c r="J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 s="115"/>
      <c r="I88"/>
      <c r="J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 s="115"/>
      <c r="I89"/>
      <c r="J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 s="115"/>
      <c r="I90"/>
      <c r="J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 s="115"/>
      <c r="I91"/>
      <c r="J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 s="115"/>
      <c r="I92"/>
      <c r="J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 s="115"/>
      <c r="I93"/>
      <c r="J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 s="115"/>
      <c r="I94"/>
      <c r="J94"/>
      <c r="K94"/>
      <c r="L94"/>
      <c r="M94"/>
      <c r="N94"/>
    </row>
    <row r="95" spans="1:14" ht="15.75" thickBot="1" x14ac:dyDescent="0.25">
      <c r="A95"/>
      <c r="B95"/>
      <c r="C95"/>
      <c r="D95"/>
      <c r="E95"/>
      <c r="F95"/>
      <c r="G95"/>
      <c r="H95" s="117"/>
      <c r="I95"/>
      <c r="J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I96"/>
      <c r="J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I101"/>
      <c r="J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I102"/>
      <c r="J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I103"/>
      <c r="J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I104"/>
      <c r="J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I105"/>
      <c r="J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I106"/>
      <c r="J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I107"/>
      <c r="J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I108"/>
      <c r="J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I109"/>
      <c r="J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I110"/>
      <c r="J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I111"/>
      <c r="J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I112"/>
      <c r="J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I113"/>
      <c r="J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I114"/>
      <c r="J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I115"/>
      <c r="J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I116"/>
      <c r="J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I117"/>
      <c r="J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I118"/>
      <c r="J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I119"/>
      <c r="J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I120"/>
      <c r="J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I121"/>
      <c r="J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I122"/>
      <c r="J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I123"/>
      <c r="J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I124"/>
      <c r="J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I125"/>
      <c r="J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I126"/>
      <c r="J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I127"/>
      <c r="J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I128"/>
      <c r="J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I129"/>
      <c r="J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I130"/>
      <c r="J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I131"/>
      <c r="J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I132"/>
      <c r="J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I133"/>
      <c r="J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I134"/>
      <c r="J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I135"/>
      <c r="J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I136"/>
      <c r="J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I137"/>
      <c r="J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I138"/>
      <c r="J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I139"/>
      <c r="J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I140"/>
      <c r="J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I141"/>
      <c r="J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I142"/>
      <c r="J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I143"/>
      <c r="J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I144"/>
      <c r="J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I145"/>
      <c r="J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I146"/>
      <c r="J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I147"/>
      <c r="J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I148"/>
      <c r="J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I149"/>
      <c r="J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I150"/>
      <c r="J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I151"/>
      <c r="J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I152"/>
      <c r="J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I153"/>
      <c r="J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I154"/>
      <c r="J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I155"/>
      <c r="J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I156"/>
      <c r="J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I157"/>
      <c r="J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I158"/>
      <c r="J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I159"/>
      <c r="J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I160"/>
      <c r="J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I161"/>
      <c r="J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I162"/>
      <c r="J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I163"/>
      <c r="J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I164"/>
      <c r="J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I165"/>
      <c r="J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I166"/>
      <c r="J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I167"/>
      <c r="J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I168"/>
      <c r="J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I169"/>
      <c r="J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I170"/>
      <c r="J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I171"/>
      <c r="J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I172"/>
      <c r="J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I173"/>
      <c r="J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I174"/>
      <c r="J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I175"/>
      <c r="J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I176"/>
      <c r="J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I177"/>
      <c r="J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I178"/>
      <c r="J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I179"/>
      <c r="J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I180"/>
      <c r="J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I181"/>
      <c r="J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I182"/>
      <c r="J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I183"/>
      <c r="J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I184"/>
      <c r="J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I185"/>
      <c r="J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I186"/>
      <c r="J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I187"/>
      <c r="J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I188"/>
      <c r="J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I189"/>
      <c r="J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I190"/>
      <c r="J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I191"/>
      <c r="J191"/>
      <c r="K191"/>
      <c r="L191"/>
      <c r="M191"/>
      <c r="N191"/>
    </row>
    <row r="192" spans="1:14" x14ac:dyDescent="0.2">
      <c r="A192"/>
      <c r="B192"/>
      <c r="C192"/>
      <c r="D192"/>
      <c r="E192"/>
      <c r="F192"/>
      <c r="G192"/>
      <c r="I192"/>
      <c r="J192"/>
      <c r="K192"/>
      <c r="L192"/>
      <c r="M192"/>
      <c r="N192"/>
    </row>
    <row r="193" spans="1:14" x14ac:dyDescent="0.2">
      <c r="A193"/>
      <c r="B193"/>
      <c r="C193"/>
      <c r="D193"/>
      <c r="E193"/>
      <c r="F193"/>
      <c r="G193"/>
      <c r="I193"/>
      <c r="J193"/>
      <c r="K193"/>
      <c r="L193"/>
      <c r="M193"/>
      <c r="N193"/>
    </row>
    <row r="194" spans="1:14" x14ac:dyDescent="0.2">
      <c r="A194"/>
      <c r="B194"/>
      <c r="C194"/>
      <c r="D194"/>
      <c r="E194"/>
      <c r="F194"/>
      <c r="G194"/>
      <c r="I194"/>
      <c r="J194"/>
      <c r="K194"/>
      <c r="L194"/>
      <c r="M194"/>
      <c r="N194"/>
    </row>
    <row r="195" spans="1:14" x14ac:dyDescent="0.2">
      <c r="A195"/>
      <c r="B195"/>
      <c r="C195"/>
      <c r="D195"/>
      <c r="E195"/>
      <c r="F195"/>
      <c r="G195"/>
      <c r="I195"/>
      <c r="J195"/>
      <c r="K195"/>
      <c r="L195"/>
      <c r="M195"/>
      <c r="N195"/>
    </row>
    <row r="196" spans="1:14" x14ac:dyDescent="0.2">
      <c r="A196"/>
      <c r="B196"/>
      <c r="C196"/>
      <c r="D196"/>
      <c r="E196"/>
      <c r="F196"/>
      <c r="G196"/>
      <c r="I196"/>
      <c r="J196"/>
      <c r="K196"/>
      <c r="L196"/>
      <c r="M196"/>
      <c r="N196"/>
    </row>
    <row r="197" spans="1:14" x14ac:dyDescent="0.2">
      <c r="A197"/>
      <c r="B197"/>
      <c r="C197"/>
      <c r="D197"/>
      <c r="E197"/>
      <c r="F197"/>
      <c r="G197"/>
      <c r="I197"/>
      <c r="J197"/>
      <c r="K197"/>
      <c r="L197"/>
      <c r="M197"/>
      <c r="N197"/>
    </row>
    <row r="198" spans="1:14" x14ac:dyDescent="0.2">
      <c r="A198"/>
      <c r="B198"/>
      <c r="C198"/>
      <c r="D198"/>
      <c r="E198"/>
      <c r="F198"/>
      <c r="G198"/>
      <c r="I198"/>
      <c r="J198"/>
      <c r="K198"/>
      <c r="L198"/>
      <c r="M198"/>
      <c r="N198"/>
    </row>
    <row r="199" spans="1:14" x14ac:dyDescent="0.2">
      <c r="A199"/>
      <c r="B199"/>
      <c r="C199"/>
      <c r="D199"/>
      <c r="E199"/>
      <c r="F199"/>
      <c r="G199"/>
      <c r="I199"/>
      <c r="J199"/>
      <c r="K199"/>
      <c r="L199"/>
      <c r="M199"/>
      <c r="N199"/>
    </row>
    <row r="200" spans="1:14" x14ac:dyDescent="0.2">
      <c r="A200"/>
      <c r="B200"/>
      <c r="C200"/>
      <c r="D200"/>
      <c r="E200"/>
      <c r="F200"/>
      <c r="G200"/>
      <c r="I200"/>
      <c r="J200"/>
      <c r="K200"/>
      <c r="L200"/>
      <c r="M200"/>
      <c r="N200"/>
    </row>
    <row r="201" spans="1:14" x14ac:dyDescent="0.2">
      <c r="A201"/>
      <c r="B201"/>
      <c r="C201"/>
      <c r="D201"/>
      <c r="E201"/>
      <c r="F201"/>
      <c r="G201"/>
      <c r="I201"/>
      <c r="J201"/>
      <c r="K201"/>
      <c r="L201"/>
      <c r="M201"/>
      <c r="N201"/>
    </row>
    <row r="202" spans="1:14" x14ac:dyDescent="0.2">
      <c r="A202"/>
      <c r="B202"/>
      <c r="C202"/>
      <c r="D202"/>
      <c r="E202"/>
      <c r="F202"/>
      <c r="G202"/>
      <c r="I202"/>
      <c r="J202"/>
      <c r="K202"/>
      <c r="L202"/>
      <c r="M202"/>
      <c r="N202"/>
    </row>
    <row r="203" spans="1:14" x14ac:dyDescent="0.2">
      <c r="A203"/>
      <c r="B203"/>
      <c r="C203"/>
      <c r="D203"/>
      <c r="E203"/>
      <c r="F203"/>
      <c r="G203"/>
      <c r="I203"/>
      <c r="J203"/>
      <c r="K203"/>
      <c r="L203"/>
      <c r="M203"/>
      <c r="N203"/>
    </row>
    <row r="204" spans="1:14" x14ac:dyDescent="0.2">
      <c r="A204"/>
      <c r="B204"/>
      <c r="C204"/>
      <c r="D204"/>
      <c r="E204"/>
      <c r="F204"/>
      <c r="G204"/>
      <c r="I204"/>
      <c r="J204"/>
      <c r="K204"/>
      <c r="L204"/>
      <c r="M204"/>
      <c r="N204"/>
    </row>
    <row r="205" spans="1:14" x14ac:dyDescent="0.2">
      <c r="A205"/>
      <c r="B205"/>
      <c r="C205"/>
      <c r="D205"/>
      <c r="E205"/>
      <c r="F205"/>
      <c r="G205"/>
      <c r="I205"/>
      <c r="J205"/>
      <c r="K205"/>
      <c r="L205"/>
      <c r="M205"/>
      <c r="N205"/>
    </row>
    <row r="206" spans="1:14" x14ac:dyDescent="0.2">
      <c r="A206"/>
      <c r="B206"/>
      <c r="C206"/>
      <c r="D206"/>
      <c r="E206"/>
      <c r="F206"/>
      <c r="G206"/>
      <c r="I206"/>
      <c r="J206"/>
      <c r="K206"/>
      <c r="L206"/>
      <c r="M206"/>
      <c r="N206"/>
    </row>
    <row r="207" spans="1:14" x14ac:dyDescent="0.2">
      <c r="A207"/>
      <c r="B207"/>
      <c r="C207"/>
      <c r="D207"/>
      <c r="E207"/>
      <c r="F207"/>
      <c r="G207"/>
      <c r="I207"/>
      <c r="J207"/>
      <c r="K207"/>
      <c r="L207"/>
      <c r="M207"/>
      <c r="N207"/>
    </row>
    <row r="208" spans="1:14" x14ac:dyDescent="0.2">
      <c r="A208"/>
      <c r="B208"/>
      <c r="C208"/>
      <c r="D208"/>
      <c r="E208"/>
      <c r="F208"/>
      <c r="G208"/>
      <c r="I208"/>
      <c r="J208"/>
      <c r="K208"/>
      <c r="L208"/>
      <c r="M208"/>
      <c r="N208"/>
    </row>
    <row r="209" spans="1:14" x14ac:dyDescent="0.2">
      <c r="A209"/>
      <c r="B209"/>
      <c r="C209"/>
      <c r="D209"/>
      <c r="E209"/>
      <c r="F209"/>
      <c r="G209"/>
      <c r="I209"/>
      <c r="J209"/>
      <c r="K209"/>
      <c r="L209"/>
      <c r="M209"/>
      <c r="N209"/>
    </row>
    <row r="210" spans="1:14" x14ac:dyDescent="0.2">
      <c r="A210"/>
      <c r="B210"/>
      <c r="C210"/>
      <c r="D210"/>
      <c r="E210"/>
      <c r="F210"/>
      <c r="G210"/>
      <c r="I210"/>
      <c r="J210"/>
      <c r="K210"/>
      <c r="L210"/>
      <c r="M210"/>
      <c r="N210"/>
    </row>
    <row r="211" spans="1:14" x14ac:dyDescent="0.2">
      <c r="A211"/>
      <c r="B211"/>
      <c r="C211"/>
      <c r="D211"/>
      <c r="E211"/>
      <c r="F211"/>
      <c r="G211"/>
      <c r="I211"/>
      <c r="J211"/>
      <c r="K211"/>
      <c r="L211"/>
      <c r="M211"/>
      <c r="N211"/>
    </row>
    <row r="212" spans="1:14" x14ac:dyDescent="0.2">
      <c r="A212"/>
      <c r="B212"/>
      <c r="C212"/>
      <c r="D212"/>
      <c r="E212"/>
      <c r="F212"/>
      <c r="G212"/>
      <c r="I212"/>
      <c r="J212"/>
      <c r="K212"/>
      <c r="L212"/>
      <c r="M212"/>
      <c r="N212"/>
    </row>
    <row r="213" spans="1:14" x14ac:dyDescent="0.2">
      <c r="A213"/>
      <c r="B213"/>
      <c r="C213"/>
      <c r="D213"/>
      <c r="E213"/>
      <c r="F213"/>
      <c r="G213"/>
      <c r="I213"/>
      <c r="J213"/>
      <c r="K213"/>
      <c r="L213"/>
      <c r="M213"/>
      <c r="N213"/>
    </row>
    <row r="214" spans="1:14" x14ac:dyDescent="0.2">
      <c r="A214"/>
      <c r="B214"/>
      <c r="C214"/>
      <c r="D214"/>
      <c r="E214"/>
      <c r="F214"/>
      <c r="G214"/>
      <c r="I214"/>
      <c r="J214"/>
      <c r="K214"/>
      <c r="L214"/>
      <c r="M214"/>
      <c r="N214"/>
    </row>
    <row r="215" spans="1:14" x14ac:dyDescent="0.2">
      <c r="A215"/>
      <c r="B215"/>
      <c r="C215"/>
      <c r="D215"/>
      <c r="E215"/>
      <c r="F215"/>
      <c r="G215"/>
      <c r="I215"/>
      <c r="J215"/>
      <c r="K215"/>
      <c r="L215"/>
      <c r="M215"/>
      <c r="N215"/>
    </row>
    <row r="216" spans="1:14" x14ac:dyDescent="0.2">
      <c r="A216"/>
      <c r="B216"/>
      <c r="C216"/>
      <c r="D216"/>
      <c r="E216"/>
      <c r="F216"/>
      <c r="G216"/>
      <c r="I216"/>
      <c r="J216"/>
      <c r="K216"/>
      <c r="L216"/>
      <c r="M216"/>
      <c r="N216"/>
    </row>
    <row r="217" spans="1:14" x14ac:dyDescent="0.2">
      <c r="A217"/>
      <c r="B217"/>
      <c r="C217"/>
      <c r="D217"/>
      <c r="E217"/>
      <c r="F217"/>
      <c r="G217"/>
      <c r="I217"/>
      <c r="J217"/>
      <c r="K217"/>
      <c r="L217"/>
      <c r="M217"/>
      <c r="N217"/>
    </row>
    <row r="218" spans="1:14" x14ac:dyDescent="0.2">
      <c r="A218"/>
      <c r="B218"/>
      <c r="C218"/>
      <c r="D218"/>
      <c r="E218"/>
      <c r="F218"/>
      <c r="G218"/>
      <c r="I218"/>
      <c r="J218"/>
      <c r="K218"/>
      <c r="L218"/>
      <c r="M218"/>
      <c r="N218"/>
    </row>
    <row r="219" spans="1:14" x14ac:dyDescent="0.2">
      <c r="A219"/>
      <c r="B219"/>
      <c r="C219"/>
      <c r="D219"/>
      <c r="E219"/>
      <c r="F219"/>
      <c r="G219"/>
      <c r="I219"/>
      <c r="J219"/>
      <c r="K219"/>
      <c r="L219"/>
      <c r="M219"/>
      <c r="N219"/>
    </row>
    <row r="220" spans="1:14" x14ac:dyDescent="0.2">
      <c r="A220"/>
      <c r="B220"/>
      <c r="C220"/>
      <c r="D220"/>
      <c r="E220"/>
      <c r="F220"/>
      <c r="G220"/>
      <c r="I220"/>
      <c r="J220"/>
      <c r="K220"/>
      <c r="L220"/>
      <c r="M220"/>
      <c r="N220"/>
    </row>
    <row r="221" spans="1:14" x14ac:dyDescent="0.2">
      <c r="A221"/>
      <c r="B221"/>
      <c r="C221"/>
      <c r="D221"/>
      <c r="E221"/>
      <c r="F221"/>
      <c r="G221"/>
      <c r="I221"/>
      <c r="J221"/>
      <c r="K221"/>
      <c r="L221"/>
      <c r="M221"/>
      <c r="N221"/>
    </row>
    <row r="222" spans="1:14" x14ac:dyDescent="0.2">
      <c r="A222"/>
      <c r="B222"/>
      <c r="C222"/>
      <c r="D222"/>
      <c r="E222"/>
      <c r="F222"/>
      <c r="G222"/>
      <c r="I222"/>
      <c r="J222"/>
      <c r="K222"/>
      <c r="L222"/>
      <c r="M222"/>
      <c r="N222"/>
    </row>
    <row r="223" spans="1:14" x14ac:dyDescent="0.2">
      <c r="A223"/>
      <c r="B223"/>
      <c r="C223"/>
      <c r="D223"/>
      <c r="E223"/>
      <c r="F223"/>
      <c r="G223"/>
      <c r="I223"/>
      <c r="J223"/>
      <c r="K223"/>
      <c r="L223"/>
      <c r="M223"/>
      <c r="N223"/>
    </row>
    <row r="224" spans="1:14" x14ac:dyDescent="0.2">
      <c r="A224"/>
      <c r="B224"/>
      <c r="C224"/>
      <c r="D224"/>
      <c r="E224"/>
      <c r="F224"/>
      <c r="G224"/>
      <c r="I224"/>
      <c r="J224"/>
      <c r="K224"/>
      <c r="L224"/>
      <c r="M224"/>
      <c r="N224"/>
    </row>
    <row r="225" spans="1:14" x14ac:dyDescent="0.2">
      <c r="A225"/>
      <c r="B225"/>
      <c r="C225"/>
      <c r="D225"/>
      <c r="E225"/>
      <c r="F225"/>
      <c r="G225"/>
      <c r="I225"/>
      <c r="J225"/>
      <c r="K225"/>
      <c r="L225"/>
      <c r="M225"/>
      <c r="N225"/>
    </row>
    <row r="226" spans="1:14" x14ac:dyDescent="0.2">
      <c r="A226"/>
      <c r="B226"/>
      <c r="C226"/>
      <c r="D226"/>
      <c r="E226"/>
      <c r="F226"/>
      <c r="G226"/>
      <c r="I226"/>
      <c r="J226"/>
      <c r="K226"/>
      <c r="L226"/>
      <c r="M226"/>
      <c r="N226"/>
    </row>
    <row r="227" spans="1:14" x14ac:dyDescent="0.2">
      <c r="A227"/>
      <c r="B227"/>
      <c r="C227"/>
      <c r="D227"/>
      <c r="E227"/>
      <c r="F227"/>
      <c r="G227"/>
      <c r="I227"/>
      <c r="J227"/>
      <c r="K227"/>
      <c r="L227"/>
      <c r="M227"/>
      <c r="N227"/>
    </row>
    <row r="228" spans="1:14" x14ac:dyDescent="0.2">
      <c r="A228"/>
      <c r="B228"/>
      <c r="C228"/>
      <c r="D228"/>
      <c r="E228"/>
      <c r="F228"/>
      <c r="G228"/>
      <c r="I228"/>
      <c r="J228"/>
      <c r="K228"/>
      <c r="L228"/>
      <c r="M228"/>
      <c r="N228"/>
    </row>
    <row r="229" spans="1:14" x14ac:dyDescent="0.2">
      <c r="A229"/>
      <c r="B229"/>
      <c r="C229"/>
      <c r="D229"/>
      <c r="E229"/>
      <c r="F229"/>
      <c r="G229"/>
      <c r="I229"/>
      <c r="J229"/>
      <c r="K229"/>
      <c r="L229"/>
      <c r="M229"/>
      <c r="N229"/>
    </row>
    <row r="230" spans="1:14" x14ac:dyDescent="0.2">
      <c r="A230"/>
      <c r="B230"/>
      <c r="C230"/>
      <c r="D230"/>
      <c r="E230"/>
      <c r="F230"/>
      <c r="G230"/>
      <c r="I230"/>
      <c r="J230"/>
      <c r="K230"/>
      <c r="L230"/>
      <c r="M230"/>
      <c r="N230"/>
    </row>
    <row r="231" spans="1:14" x14ac:dyDescent="0.2">
      <c r="A231"/>
      <c r="B231"/>
      <c r="C231"/>
      <c r="D231"/>
      <c r="E231"/>
      <c r="F231"/>
      <c r="G231"/>
      <c r="I231"/>
      <c r="J231"/>
      <c r="K231"/>
      <c r="L231"/>
      <c r="M231"/>
      <c r="N231"/>
    </row>
    <row r="232" spans="1:14" x14ac:dyDescent="0.2">
      <c r="A232"/>
      <c r="B232"/>
      <c r="C232"/>
      <c r="D232"/>
      <c r="E232"/>
      <c r="F232"/>
      <c r="G232"/>
      <c r="I232"/>
      <c r="J232"/>
      <c r="K232"/>
      <c r="L232"/>
      <c r="M232"/>
      <c r="N232"/>
    </row>
    <row r="233" spans="1:14" x14ac:dyDescent="0.2">
      <c r="A233"/>
      <c r="B233"/>
      <c r="C233"/>
      <c r="D233"/>
      <c r="E233"/>
      <c r="F233"/>
      <c r="G233"/>
      <c r="I233"/>
      <c r="J233"/>
      <c r="K233"/>
      <c r="L233"/>
      <c r="M233"/>
      <c r="N233"/>
    </row>
    <row r="234" spans="1:14" x14ac:dyDescent="0.2">
      <c r="A234"/>
      <c r="B234"/>
      <c r="C234"/>
      <c r="D234"/>
      <c r="E234"/>
      <c r="F234"/>
      <c r="G234"/>
      <c r="I234"/>
      <c r="J234"/>
      <c r="K234"/>
      <c r="L234"/>
      <c r="M234"/>
      <c r="N234"/>
    </row>
    <row r="235" spans="1:14" x14ac:dyDescent="0.2">
      <c r="A235"/>
      <c r="B235"/>
      <c r="C235"/>
      <c r="D235"/>
      <c r="E235"/>
      <c r="F235"/>
      <c r="G235"/>
      <c r="I235"/>
      <c r="J235"/>
      <c r="K235"/>
      <c r="L235"/>
      <c r="M235"/>
      <c r="N235"/>
    </row>
    <row r="236" spans="1:14" x14ac:dyDescent="0.2">
      <c r="A236"/>
      <c r="B236"/>
      <c r="C236"/>
      <c r="D236"/>
      <c r="E236"/>
      <c r="F236"/>
      <c r="G236"/>
      <c r="I236"/>
      <c r="J236"/>
      <c r="K236"/>
      <c r="L236"/>
      <c r="M236"/>
      <c r="N236"/>
    </row>
    <row r="237" spans="1:14" x14ac:dyDescent="0.2">
      <c r="A237"/>
      <c r="B237"/>
      <c r="C237"/>
      <c r="D237"/>
      <c r="E237"/>
      <c r="F237"/>
      <c r="G237"/>
      <c r="I237"/>
      <c r="J237"/>
      <c r="K237"/>
      <c r="L237"/>
      <c r="M237"/>
      <c r="N237"/>
    </row>
    <row r="238" spans="1:14" x14ac:dyDescent="0.2">
      <c r="A238"/>
      <c r="B238"/>
      <c r="C238"/>
      <c r="D238"/>
      <c r="E238"/>
      <c r="F238"/>
      <c r="G238"/>
      <c r="I238"/>
      <c r="J238"/>
      <c r="K238"/>
      <c r="L238"/>
      <c r="M238"/>
      <c r="N238"/>
    </row>
    <row r="239" spans="1:14" x14ac:dyDescent="0.2">
      <c r="A239"/>
      <c r="B239"/>
      <c r="C239"/>
      <c r="D239"/>
      <c r="E239"/>
      <c r="F239"/>
      <c r="G239"/>
      <c r="I239"/>
      <c r="J239"/>
      <c r="K239"/>
      <c r="L239"/>
      <c r="M239"/>
      <c r="N239"/>
    </row>
    <row r="240" spans="1:14" x14ac:dyDescent="0.2">
      <c r="A240"/>
      <c r="B240"/>
      <c r="C240"/>
      <c r="D240"/>
      <c r="E240"/>
      <c r="F240"/>
      <c r="G240"/>
      <c r="I240"/>
      <c r="J240"/>
      <c r="K240"/>
      <c r="L240"/>
      <c r="M240"/>
      <c r="N240"/>
    </row>
    <row r="241" spans="1:14" x14ac:dyDescent="0.2">
      <c r="A241"/>
      <c r="B241"/>
      <c r="C241"/>
      <c r="D241"/>
      <c r="E241"/>
      <c r="F241"/>
      <c r="G241"/>
      <c r="I241"/>
      <c r="J241"/>
      <c r="K241"/>
      <c r="L241"/>
      <c r="M241"/>
      <c r="N241"/>
    </row>
    <row r="242" spans="1:14" x14ac:dyDescent="0.2">
      <c r="A242"/>
      <c r="B242"/>
      <c r="C242"/>
      <c r="D242"/>
      <c r="E242"/>
      <c r="F242"/>
      <c r="G242"/>
      <c r="I242"/>
      <c r="J242"/>
      <c r="K242"/>
      <c r="L242"/>
      <c r="M242"/>
      <c r="N242"/>
    </row>
    <row r="243" spans="1:14" x14ac:dyDescent="0.2">
      <c r="A243"/>
      <c r="B243"/>
      <c r="C243"/>
      <c r="D243"/>
      <c r="E243"/>
      <c r="F243"/>
      <c r="G243"/>
      <c r="I243"/>
      <c r="J243"/>
      <c r="K243"/>
      <c r="L243"/>
      <c r="M243"/>
      <c r="N243"/>
    </row>
    <row r="244" spans="1:14" x14ac:dyDescent="0.2">
      <c r="A244"/>
      <c r="B244"/>
      <c r="C244"/>
      <c r="D244"/>
      <c r="E244"/>
      <c r="F244"/>
      <c r="G244"/>
      <c r="I244"/>
      <c r="J244"/>
      <c r="K244"/>
      <c r="L244"/>
      <c r="M244"/>
      <c r="N244"/>
    </row>
    <row r="245" spans="1:14" x14ac:dyDescent="0.2">
      <c r="A245"/>
      <c r="B245"/>
      <c r="C245"/>
      <c r="D245"/>
      <c r="E245"/>
      <c r="F245"/>
      <c r="G245"/>
      <c r="I245"/>
      <c r="J245"/>
      <c r="K245"/>
      <c r="L245"/>
      <c r="M245"/>
      <c r="N245"/>
    </row>
    <row r="246" spans="1:14" x14ac:dyDescent="0.2">
      <c r="A246"/>
      <c r="B246"/>
      <c r="C246"/>
      <c r="D246"/>
      <c r="E246"/>
      <c r="F246"/>
      <c r="G246"/>
      <c r="I246"/>
      <c r="J246"/>
      <c r="K246"/>
      <c r="L246"/>
      <c r="M246"/>
      <c r="N246"/>
    </row>
    <row r="247" spans="1:14" x14ac:dyDescent="0.2">
      <c r="A247"/>
      <c r="B247"/>
      <c r="C247"/>
      <c r="D247"/>
      <c r="E247"/>
      <c r="F247"/>
      <c r="G247"/>
      <c r="I247"/>
      <c r="J247"/>
      <c r="K247"/>
      <c r="L247"/>
      <c r="M247"/>
      <c r="N247"/>
    </row>
    <row r="248" spans="1:14" x14ac:dyDescent="0.2">
      <c r="A248"/>
      <c r="B248"/>
      <c r="C248"/>
      <c r="D248"/>
      <c r="E248"/>
      <c r="F248"/>
      <c r="G248"/>
      <c r="I248"/>
      <c r="J248"/>
      <c r="K248"/>
      <c r="L248"/>
      <c r="M248"/>
      <c r="N248"/>
    </row>
    <row r="249" spans="1:14" x14ac:dyDescent="0.2">
      <c r="A249"/>
      <c r="B249"/>
      <c r="C249"/>
      <c r="D249"/>
      <c r="E249"/>
      <c r="F249"/>
      <c r="G249"/>
      <c r="I249"/>
      <c r="J249"/>
      <c r="K249"/>
      <c r="L249"/>
      <c r="M249"/>
      <c r="N249"/>
    </row>
    <row r="250" spans="1:14" x14ac:dyDescent="0.2">
      <c r="A250"/>
      <c r="B250"/>
      <c r="C250"/>
      <c r="D250"/>
      <c r="E250"/>
      <c r="F250"/>
      <c r="G250"/>
      <c r="I250"/>
      <c r="J250"/>
      <c r="K250"/>
      <c r="L250"/>
      <c r="M250"/>
      <c r="N250"/>
    </row>
    <row r="251" spans="1:14" x14ac:dyDescent="0.2">
      <c r="A251"/>
      <c r="B251"/>
      <c r="C251"/>
      <c r="D251"/>
      <c r="E251"/>
      <c r="F251"/>
      <c r="G251"/>
      <c r="I251"/>
      <c r="J251"/>
      <c r="K251"/>
      <c r="L251"/>
      <c r="M251"/>
      <c r="N251"/>
    </row>
    <row r="252" spans="1:14" x14ac:dyDescent="0.2">
      <c r="A252"/>
      <c r="B252"/>
      <c r="C252"/>
      <c r="D252"/>
      <c r="E252"/>
      <c r="F252"/>
      <c r="G252"/>
      <c r="I252"/>
      <c r="J252"/>
      <c r="K252"/>
      <c r="L252"/>
      <c r="M252"/>
      <c r="N252"/>
    </row>
    <row r="253" spans="1:14" x14ac:dyDescent="0.2">
      <c r="A253"/>
      <c r="B253"/>
      <c r="C253"/>
      <c r="D253"/>
      <c r="E253"/>
      <c r="F253"/>
      <c r="G253"/>
      <c r="I253"/>
      <c r="J253"/>
      <c r="K253"/>
      <c r="L253"/>
      <c r="M253"/>
      <c r="N253"/>
    </row>
    <row r="254" spans="1:14" x14ac:dyDescent="0.2">
      <c r="A254"/>
      <c r="B254"/>
      <c r="C254"/>
      <c r="D254"/>
      <c r="E254"/>
      <c r="F254"/>
      <c r="G254"/>
      <c r="I254"/>
      <c r="J254"/>
      <c r="K254"/>
      <c r="L254"/>
      <c r="M254"/>
      <c r="N254"/>
    </row>
    <row r="255" spans="1:14" x14ac:dyDescent="0.2">
      <c r="A255"/>
      <c r="B255"/>
      <c r="C255"/>
      <c r="D255"/>
      <c r="E255"/>
      <c r="F255"/>
      <c r="G255"/>
      <c r="I255"/>
      <c r="J255"/>
      <c r="K255"/>
      <c r="L255"/>
      <c r="M255"/>
      <c r="N255"/>
    </row>
    <row r="256" spans="1:14" x14ac:dyDescent="0.2">
      <c r="A256"/>
      <c r="B256"/>
      <c r="C256"/>
      <c r="D256"/>
      <c r="E256"/>
      <c r="F256"/>
      <c r="G256"/>
      <c r="I256"/>
      <c r="J256"/>
      <c r="K256"/>
      <c r="L256"/>
      <c r="M256"/>
      <c r="N256"/>
    </row>
    <row r="257" spans="1:14" x14ac:dyDescent="0.2">
      <c r="A257"/>
      <c r="B257"/>
      <c r="C257"/>
      <c r="D257"/>
      <c r="E257"/>
      <c r="F257"/>
      <c r="G257"/>
      <c r="I257"/>
      <c r="J257"/>
      <c r="K257"/>
      <c r="L257"/>
      <c r="M257"/>
      <c r="N257"/>
    </row>
    <row r="258" spans="1:14" x14ac:dyDescent="0.2">
      <c r="A258"/>
      <c r="B258"/>
      <c r="C258"/>
      <c r="D258"/>
      <c r="E258"/>
      <c r="F258"/>
      <c r="G258"/>
      <c r="I258"/>
      <c r="J258"/>
      <c r="K258"/>
      <c r="L258"/>
      <c r="M258"/>
      <c r="N258"/>
    </row>
    <row r="259" spans="1:14" x14ac:dyDescent="0.2">
      <c r="A259"/>
      <c r="B259"/>
      <c r="C259"/>
      <c r="D259"/>
      <c r="E259"/>
      <c r="F259"/>
      <c r="G259"/>
      <c r="I259"/>
      <c r="J259"/>
      <c r="K259"/>
      <c r="L259"/>
      <c r="M259"/>
      <c r="N259"/>
    </row>
    <row r="260" spans="1:14" x14ac:dyDescent="0.2">
      <c r="A260"/>
      <c r="B260"/>
      <c r="C260"/>
      <c r="D260"/>
      <c r="E260"/>
      <c r="F260"/>
      <c r="G260"/>
      <c r="I260"/>
      <c r="J260"/>
      <c r="K260"/>
      <c r="L260"/>
      <c r="M260"/>
      <c r="N260"/>
    </row>
    <row r="261" spans="1:14" x14ac:dyDescent="0.2">
      <c r="A261"/>
      <c r="B261"/>
      <c r="C261"/>
      <c r="D261"/>
      <c r="E261"/>
      <c r="F261"/>
      <c r="G261"/>
      <c r="I261"/>
      <c r="J261"/>
      <c r="K261"/>
      <c r="L261"/>
      <c r="M261"/>
      <c r="N261"/>
    </row>
    <row r="262" spans="1:14" x14ac:dyDescent="0.2">
      <c r="A262"/>
      <c r="B262"/>
      <c r="C262"/>
      <c r="D262"/>
      <c r="E262"/>
      <c r="F262"/>
      <c r="G262"/>
      <c r="I262"/>
      <c r="J262"/>
      <c r="K262"/>
      <c r="L262"/>
      <c r="M262"/>
      <c r="N262"/>
    </row>
    <row r="263" spans="1:14" x14ac:dyDescent="0.2">
      <c r="A263"/>
      <c r="B263"/>
      <c r="C263"/>
      <c r="D263"/>
      <c r="E263"/>
      <c r="F263"/>
      <c r="G263"/>
      <c r="I263"/>
      <c r="J263"/>
      <c r="K263"/>
      <c r="L263"/>
      <c r="M263"/>
      <c r="N263"/>
    </row>
    <row r="264" spans="1:14" x14ac:dyDescent="0.2">
      <c r="A264"/>
      <c r="B264"/>
      <c r="C264"/>
      <c r="D264"/>
      <c r="E264"/>
      <c r="F264"/>
      <c r="G264"/>
      <c r="I264"/>
      <c r="J264"/>
      <c r="K264"/>
      <c r="L264"/>
      <c r="M264"/>
      <c r="N264"/>
    </row>
    <row r="265" spans="1:14" x14ac:dyDescent="0.2">
      <c r="A265"/>
      <c r="B265"/>
      <c r="C265"/>
      <c r="D265"/>
      <c r="E265"/>
      <c r="F265"/>
      <c r="G265"/>
      <c r="I265"/>
      <c r="J265"/>
      <c r="K265"/>
      <c r="L265"/>
      <c r="M265"/>
      <c r="N265"/>
    </row>
    <row r="266" spans="1:14" x14ac:dyDescent="0.2">
      <c r="A266"/>
      <c r="B266"/>
      <c r="C266"/>
      <c r="D266"/>
      <c r="E266"/>
      <c r="F266"/>
      <c r="G266"/>
      <c r="I266"/>
      <c r="J266"/>
      <c r="K266"/>
      <c r="L266"/>
      <c r="M266"/>
      <c r="N266"/>
    </row>
    <row r="267" spans="1:14" x14ac:dyDescent="0.2">
      <c r="A267"/>
      <c r="B267"/>
      <c r="C267"/>
      <c r="D267"/>
      <c r="E267"/>
      <c r="F267"/>
      <c r="G267"/>
      <c r="I267"/>
      <c r="J267"/>
      <c r="K267"/>
      <c r="L267"/>
      <c r="M267"/>
      <c r="N267"/>
    </row>
    <row r="268" spans="1:14" x14ac:dyDescent="0.2">
      <c r="A268"/>
      <c r="B268"/>
      <c r="C268"/>
      <c r="D268"/>
      <c r="E268"/>
      <c r="F268"/>
      <c r="G268"/>
      <c r="I268"/>
      <c r="J268"/>
      <c r="K268"/>
      <c r="L268"/>
      <c r="M268"/>
      <c r="N268"/>
    </row>
    <row r="269" spans="1:14" x14ac:dyDescent="0.2">
      <c r="A269"/>
      <c r="B269"/>
      <c r="C269"/>
      <c r="D269"/>
      <c r="E269"/>
      <c r="F269"/>
      <c r="G269"/>
      <c r="I269"/>
      <c r="J269"/>
      <c r="K269"/>
      <c r="L269"/>
      <c r="M269"/>
      <c r="N269"/>
    </row>
    <row r="270" spans="1:14" x14ac:dyDescent="0.2">
      <c r="A270"/>
      <c r="B270"/>
      <c r="C270"/>
      <c r="D270"/>
      <c r="E270"/>
      <c r="F270"/>
      <c r="G270"/>
      <c r="I270"/>
      <c r="J270"/>
      <c r="K270"/>
      <c r="L270"/>
      <c r="M270"/>
      <c r="N270"/>
    </row>
    <row r="271" spans="1:14" x14ac:dyDescent="0.2">
      <c r="A271"/>
      <c r="B271"/>
      <c r="C271"/>
      <c r="D271"/>
      <c r="E271"/>
      <c r="F271"/>
      <c r="G271"/>
      <c r="I271"/>
      <c r="J271"/>
      <c r="K271"/>
      <c r="L271"/>
      <c r="M271"/>
      <c r="N271"/>
    </row>
    <row r="272" spans="1:14" x14ac:dyDescent="0.2">
      <c r="A272"/>
      <c r="B272"/>
      <c r="C272"/>
      <c r="D272"/>
      <c r="E272"/>
      <c r="F272"/>
      <c r="G272"/>
      <c r="I272"/>
      <c r="J272"/>
      <c r="K272"/>
      <c r="L272"/>
      <c r="M272"/>
      <c r="N272"/>
    </row>
    <row r="273" spans="1:14" x14ac:dyDescent="0.2">
      <c r="A273"/>
      <c r="B273"/>
      <c r="C273"/>
      <c r="D273"/>
      <c r="E273"/>
      <c r="F273"/>
      <c r="G273"/>
      <c r="I273"/>
      <c r="J273"/>
      <c r="K273"/>
      <c r="L273"/>
      <c r="M273"/>
      <c r="N273"/>
    </row>
    <row r="274" spans="1:14" x14ac:dyDescent="0.2">
      <c r="A274"/>
      <c r="B274"/>
      <c r="C274"/>
      <c r="D274"/>
      <c r="E274"/>
      <c r="F274"/>
      <c r="G274"/>
      <c r="J274"/>
      <c r="K274"/>
      <c r="L274"/>
      <c r="M274"/>
      <c r="N274"/>
    </row>
    <row r="275" spans="1:14" x14ac:dyDescent="0.2">
      <c r="A275"/>
      <c r="B275"/>
      <c r="C275"/>
      <c r="D275"/>
      <c r="E275"/>
      <c r="F275"/>
      <c r="G275"/>
      <c r="J275"/>
      <c r="K275"/>
      <c r="L275"/>
      <c r="M275"/>
      <c r="N275"/>
    </row>
    <row r="276" spans="1:14" x14ac:dyDescent="0.2">
      <c r="A276"/>
      <c r="B276"/>
      <c r="C276"/>
      <c r="D276"/>
      <c r="E276"/>
      <c r="F276"/>
      <c r="G276"/>
      <c r="J276"/>
      <c r="K276"/>
      <c r="L276"/>
      <c r="M276"/>
      <c r="N276"/>
    </row>
    <row r="277" spans="1:14" x14ac:dyDescent="0.2">
      <c r="A277"/>
      <c r="B277"/>
      <c r="C277"/>
      <c r="D277"/>
      <c r="E277"/>
      <c r="F277"/>
      <c r="G277"/>
      <c r="J277"/>
      <c r="K277"/>
      <c r="L277"/>
      <c r="M277"/>
      <c r="N277"/>
    </row>
    <row r="278" spans="1:14" x14ac:dyDescent="0.2">
      <c r="A278"/>
      <c r="B278"/>
      <c r="C278"/>
      <c r="D278"/>
      <c r="E278"/>
      <c r="F278"/>
      <c r="G278"/>
      <c r="J278"/>
      <c r="K278"/>
      <c r="L278"/>
      <c r="M278"/>
      <c r="N278"/>
    </row>
    <row r="279" spans="1:14" x14ac:dyDescent="0.2">
      <c r="A279"/>
      <c r="B279"/>
      <c r="C279"/>
      <c r="D279"/>
      <c r="E279"/>
      <c r="F279"/>
      <c r="G279"/>
      <c r="J279"/>
      <c r="K279"/>
      <c r="L279"/>
      <c r="M279"/>
      <c r="N279"/>
    </row>
    <row r="280" spans="1:14" x14ac:dyDescent="0.2">
      <c r="J280"/>
    </row>
    <row r="281" spans="1:14" x14ac:dyDescent="0.2">
      <c r="J281"/>
    </row>
  </sheetData>
  <phoneticPr fontId="19" type="noConversion"/>
  <conditionalFormatting sqref="D13:G17 A11:B11 A13:B17">
    <cfRule type="expression" dxfId="2" priority="4" stopIfTrue="1">
      <formula>IF($D$5=2,TRUE,FALSE)</formula>
    </cfRule>
  </conditionalFormatting>
  <conditionalFormatting sqref="D11:G11 K11:IV11 J15:J23">
    <cfRule type="expression" dxfId="1" priority="5" stopIfTrue="1">
      <formula>"if(d5=2,TRUE,FALSE)"</formula>
    </cfRule>
  </conditionalFormatting>
  <conditionalFormatting sqref="A12:B12">
    <cfRule type="expression" dxfId="0" priority="7" stopIfTrue="1">
      <formula>IF($D$5=4,TRUE,FALSE)</formula>
    </cfRule>
  </conditionalFormatting>
  <dataValidations count="4">
    <dataValidation type="whole" allowBlank="1" showInputMessage="1" showErrorMessage="1" errorTitle="Numeric Data field" error="Please enter the number of incidence cases" sqref="A6">
      <formula1>0</formula1>
      <formula2>100000000</formula2>
    </dataValidation>
    <dataValidation type="decimal" allowBlank="1" showInputMessage="1" showErrorMessage="1" errorTitle="Numeric Data Field" error="Please enter the percentage of duplicate records." promptTitle="Duplicate Percentage Data" prompt="Enter only the numeric percentage. No '%' sign is necessary." sqref="A7">
      <formula1>0</formula1>
      <formula2>99.99</formula2>
    </dataValidation>
    <dataValidation type="list" allowBlank="1" showInputMessage="1" showErrorMessage="1" sqref="A4">
      <formula1>$J$1:$J$23</formula1>
    </dataValidation>
    <dataValidation type="list" allowBlank="1" showInputMessage="1" showErrorMessage="1" sqref="A5">
      <formula1>$H$1:$H$71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07"/>
  <sheetViews>
    <sheetView topLeftCell="C1" workbookViewId="0">
      <selection activeCell="C1" sqref="C1"/>
    </sheetView>
  </sheetViews>
  <sheetFormatPr defaultRowHeight="12" x14ac:dyDescent="0.2"/>
  <cols>
    <col min="1" max="2" width="0" style="2" hidden="1" customWidth="1"/>
    <col min="3" max="3" width="27.42578125" style="2" customWidth="1"/>
    <col min="4" max="7" width="9.140625" style="79"/>
    <col min="8" max="10" width="9.140625" style="6"/>
    <col min="11" max="11" width="10.42578125" style="6" customWidth="1"/>
    <col min="12" max="12" width="9.140625" style="6"/>
    <col min="13" max="13" width="9.42578125" style="7" customWidth="1"/>
    <col min="14" max="16" width="9.140625" style="6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">
        <v>120</v>
      </c>
    </row>
    <row r="3" spans="1:17" ht="12.75" x14ac:dyDescent="0.2">
      <c r="C3"/>
    </row>
    <row r="4" spans="1:17" ht="13.5" customHeight="1" thickBot="1" x14ac:dyDescent="0.25">
      <c r="D4" s="130" t="str">
        <f>Registry</f>
        <v>Alabama</v>
      </c>
      <c r="E4" s="131"/>
      <c r="F4" s="132"/>
      <c r="G4" s="130" t="s">
        <v>82</v>
      </c>
      <c r="H4" s="125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">
        <v>121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2017</v>
      </c>
      <c r="E6" s="173" t="str">
        <f>RegMCurrentStart&amp;"-"&amp;TEXT(RegMCurrentEnd,"00")</f>
        <v>2016-2017</v>
      </c>
      <c r="F6" s="173" t="s">
        <v>91</v>
      </c>
      <c r="G6" s="178" t="str">
        <f>SEERStart&amp;"-"&amp;TEXT(SEEREnd,"00")</f>
        <v>2013-2017</v>
      </c>
      <c r="H6" s="178" t="str">
        <f>USMortStart&amp;"-"&amp;TEXT(USMortEnd,"00")</f>
        <v>2013-2017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2013-2017</v>
      </c>
      <c r="M6" s="175" t="s">
        <v>93</v>
      </c>
      <c r="N6" s="173" t="str">
        <f>RegMCurrentStart&amp;"-"&amp;TEXT(RegMCurrentEnd,"00")</f>
        <v>2016-2017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252</v>
      </c>
      <c r="C8" s="19" t="s">
        <v>308</v>
      </c>
      <c r="D8" s="151"/>
      <c r="E8" s="146"/>
      <c r="F8" s="40">
        <f>IF(E8=0,0,D8/E8)</f>
        <v>0</v>
      </c>
      <c r="G8" s="155">
        <f t="shared" ref="G8:G23" si="0">VLOOKUP(TRIM(A8)&amp;TRIM(B8)&amp;TRIM(C8), RateData, 3*(CaseYearMod-1995)+5, 0)</f>
        <v>13.664237</v>
      </c>
      <c r="H8" s="155">
        <f t="shared" ref="H8:H23" si="1">VLOOKUP(TRIM(A8)&amp;TRIM(B8)&amp;TRIM(C8), RateData, 3*(CaseYearMod-1995)+6, 0)</f>
        <v>4.5051620000000003</v>
      </c>
      <c r="I8" s="40">
        <f>G8/H8</f>
        <v>3.0330179025748683</v>
      </c>
      <c r="J8" s="107">
        <f t="shared" ref="J8:J23" si="2">E8*I8</f>
        <v>0</v>
      </c>
      <c r="K8" s="108">
        <f t="shared" ref="K8:K24" si="3">IF(J8=0,0,(D8/J8*100))</f>
        <v>0</v>
      </c>
      <c r="L8" s="146"/>
      <c r="M8" s="10">
        <f t="shared" ref="M8:M23" si="4">IF(H8=0,1,IF(L8=0,1,H8/L8))</f>
        <v>1</v>
      </c>
      <c r="N8" s="50">
        <f t="shared" ref="N8:N23" si="5">IF(M8&lt;=1,(((1-AdjHigh)*E8)+(AdjHigh*M8*E8)),(((1-AdjLow)*E8)+(AdjLow*M8*E8)))</f>
        <v>0</v>
      </c>
      <c r="O8" s="42">
        <f t="shared" ref="O8:O23" si="6">N8*I8</f>
        <v>0</v>
      </c>
      <c r="P8" s="33">
        <f t="shared" ref="P8:P24" si="7">IF(O8=0,0,D8/O8*100)</f>
        <v>0</v>
      </c>
      <c r="Q8" s="8"/>
    </row>
    <row r="9" spans="1:17" x14ac:dyDescent="0.2">
      <c r="A9" s="2" t="s">
        <v>253</v>
      </c>
      <c r="B9" s="2" t="s">
        <v>252</v>
      </c>
      <c r="C9" s="19" t="s">
        <v>100</v>
      </c>
      <c r="D9" s="152"/>
      <c r="E9" s="146"/>
      <c r="F9" s="40">
        <f t="shared" ref="F9:F23" si="8">IF(E9=0,0,D9/E9)</f>
        <v>0</v>
      </c>
      <c r="G9" s="155">
        <f t="shared" si="0"/>
        <v>5.6327059999999998</v>
      </c>
      <c r="H9" s="155">
        <f t="shared" si="1"/>
        <v>5.3256300000000003</v>
      </c>
      <c r="I9" s="40">
        <f t="shared" ref="I9:I23" si="9">G9/H9</f>
        <v>1.057660032709745</v>
      </c>
      <c r="J9" s="46">
        <f t="shared" si="2"/>
        <v>0</v>
      </c>
      <c r="K9" s="9">
        <f>IF(J9=0,0,(D9/J9*100))</f>
        <v>0</v>
      </c>
      <c r="L9" s="146"/>
      <c r="M9" s="10">
        <f t="shared" si="4"/>
        <v>1</v>
      </c>
      <c r="N9" s="49">
        <f t="shared" si="5"/>
        <v>0</v>
      </c>
      <c r="O9" s="43">
        <f t="shared" si="6"/>
        <v>0</v>
      </c>
      <c r="P9" s="34">
        <f t="shared" si="7"/>
        <v>0</v>
      </c>
    </row>
    <row r="10" spans="1:17" x14ac:dyDescent="0.2">
      <c r="A10" s="2" t="s">
        <v>253</v>
      </c>
      <c r="B10" s="2" t="s">
        <v>252</v>
      </c>
      <c r="C10" s="19" t="s">
        <v>101</v>
      </c>
      <c r="D10" s="152"/>
      <c r="E10" s="146"/>
      <c r="F10" s="40">
        <f t="shared" si="8"/>
        <v>0</v>
      </c>
      <c r="G10" s="155">
        <f t="shared" si="0"/>
        <v>13.165660000000001</v>
      </c>
      <c r="H10" s="155">
        <f t="shared" si="1"/>
        <v>7.8458569999999996</v>
      </c>
      <c r="I10" s="40">
        <f t="shared" si="9"/>
        <v>1.678039760347404</v>
      </c>
      <c r="J10" s="46">
        <f t="shared" si="2"/>
        <v>0</v>
      </c>
      <c r="K10" s="9">
        <f t="shared" si="3"/>
        <v>0</v>
      </c>
      <c r="L10" s="146"/>
      <c r="M10" s="10">
        <f t="shared" si="4"/>
        <v>1</v>
      </c>
      <c r="N10" s="49">
        <f t="shared" si="5"/>
        <v>0</v>
      </c>
      <c r="O10" s="43">
        <f t="shared" si="6"/>
        <v>0</v>
      </c>
      <c r="P10" s="34">
        <f t="shared" si="7"/>
        <v>0</v>
      </c>
    </row>
    <row r="11" spans="1:17" x14ac:dyDescent="0.2">
      <c r="A11" s="2" t="s">
        <v>253</v>
      </c>
      <c r="B11" s="2" t="s">
        <v>252</v>
      </c>
      <c r="C11" s="19" t="s">
        <v>102</v>
      </c>
      <c r="D11" s="152"/>
      <c r="E11" s="146"/>
      <c r="F11" s="40">
        <f t="shared" si="8"/>
        <v>0</v>
      </c>
      <c r="G11" s="155">
        <f t="shared" si="0"/>
        <v>50.642187</v>
      </c>
      <c r="H11" s="155">
        <f t="shared" si="1"/>
        <v>23.207616000000002</v>
      </c>
      <c r="I11" s="40">
        <f t="shared" si="9"/>
        <v>2.1821365451755148</v>
      </c>
      <c r="J11" s="46">
        <f t="shared" si="2"/>
        <v>0</v>
      </c>
      <c r="K11" s="9">
        <f t="shared" si="3"/>
        <v>0</v>
      </c>
      <c r="L11" s="146"/>
      <c r="M11" s="10">
        <f t="shared" si="4"/>
        <v>1</v>
      </c>
      <c r="N11" s="49">
        <f t="shared" si="5"/>
        <v>0</v>
      </c>
      <c r="O11" s="43">
        <f t="shared" si="6"/>
        <v>0</v>
      </c>
      <c r="P11" s="34">
        <f t="shared" si="7"/>
        <v>0</v>
      </c>
    </row>
    <row r="12" spans="1:17" x14ac:dyDescent="0.2">
      <c r="A12" s="2" t="s">
        <v>253</v>
      </c>
      <c r="B12" s="2" t="s">
        <v>252</v>
      </c>
      <c r="C12" s="19" t="s">
        <v>103</v>
      </c>
      <c r="D12" s="152"/>
      <c r="E12" s="146"/>
      <c r="F12" s="40">
        <f t="shared" si="8"/>
        <v>0</v>
      </c>
      <c r="G12" s="155">
        <f t="shared" si="0"/>
        <v>17.246047000000001</v>
      </c>
      <c r="H12" s="155">
        <f t="shared" si="1"/>
        <v>11.390910999999999</v>
      </c>
      <c r="I12" s="40">
        <f t="shared" si="9"/>
        <v>1.5140182378740386</v>
      </c>
      <c r="J12" s="46">
        <f t="shared" si="2"/>
        <v>0</v>
      </c>
      <c r="K12" s="9">
        <f t="shared" si="3"/>
        <v>0</v>
      </c>
      <c r="L12" s="146"/>
      <c r="M12" s="10">
        <f t="shared" si="4"/>
        <v>1</v>
      </c>
      <c r="N12" s="49">
        <f t="shared" si="5"/>
        <v>0</v>
      </c>
      <c r="O12" s="43">
        <f t="shared" si="6"/>
        <v>0</v>
      </c>
      <c r="P12" s="34">
        <f t="shared" si="7"/>
        <v>0</v>
      </c>
    </row>
    <row r="13" spans="1:17" x14ac:dyDescent="0.2">
      <c r="A13" s="2" t="s">
        <v>253</v>
      </c>
      <c r="B13" s="2" t="s">
        <v>252</v>
      </c>
      <c r="C13" s="19" t="s">
        <v>104</v>
      </c>
      <c r="D13" s="152"/>
      <c r="E13" s="146"/>
      <c r="F13" s="40">
        <f t="shared" si="8"/>
        <v>0</v>
      </c>
      <c r="G13" s="155">
        <f t="shared" si="0"/>
        <v>17.532429</v>
      </c>
      <c r="H13" s="155">
        <f t="shared" si="1"/>
        <v>14.906319</v>
      </c>
      <c r="I13" s="40">
        <f t="shared" si="9"/>
        <v>1.1761742788410741</v>
      </c>
      <c r="J13" s="46">
        <f t="shared" si="2"/>
        <v>0</v>
      </c>
      <c r="K13" s="9">
        <f t="shared" si="3"/>
        <v>0</v>
      </c>
      <c r="L13" s="146"/>
      <c r="M13" s="10">
        <f t="shared" si="4"/>
        <v>1</v>
      </c>
      <c r="N13" s="49">
        <f t="shared" si="5"/>
        <v>0</v>
      </c>
      <c r="O13" s="43">
        <f t="shared" si="6"/>
        <v>0</v>
      </c>
      <c r="P13" s="34">
        <f t="shared" si="7"/>
        <v>0</v>
      </c>
    </row>
    <row r="14" spans="1:17" x14ac:dyDescent="0.2">
      <c r="A14" s="2" t="s">
        <v>253</v>
      </c>
      <c r="B14" s="2" t="s">
        <v>252</v>
      </c>
      <c r="C14" s="19" t="s">
        <v>105</v>
      </c>
      <c r="D14" s="152"/>
      <c r="E14" s="146"/>
      <c r="F14" s="40">
        <f t="shared" si="8"/>
        <v>0</v>
      </c>
      <c r="G14" s="155">
        <f t="shared" si="0"/>
        <v>71.515203</v>
      </c>
      <c r="H14" s="155">
        <f t="shared" si="1"/>
        <v>58.832689999999999</v>
      </c>
      <c r="I14" s="40">
        <f t="shared" si="9"/>
        <v>1.2155691504162056</v>
      </c>
      <c r="J14" s="46">
        <f t="shared" si="2"/>
        <v>0</v>
      </c>
      <c r="K14" s="9">
        <f t="shared" si="3"/>
        <v>0</v>
      </c>
      <c r="L14" s="146"/>
      <c r="M14" s="10">
        <f t="shared" si="4"/>
        <v>1</v>
      </c>
      <c r="N14" s="49">
        <f t="shared" si="5"/>
        <v>0</v>
      </c>
      <c r="O14" s="43">
        <f t="shared" si="6"/>
        <v>0</v>
      </c>
      <c r="P14" s="34">
        <f t="shared" si="7"/>
        <v>0</v>
      </c>
    </row>
    <row r="15" spans="1:17" x14ac:dyDescent="0.2">
      <c r="A15" s="2" t="s">
        <v>253</v>
      </c>
      <c r="B15" s="2" t="s">
        <v>252</v>
      </c>
      <c r="C15" s="19" t="s">
        <v>311</v>
      </c>
      <c r="D15" s="213"/>
      <c r="E15" s="212"/>
      <c r="F15" s="40">
        <f t="shared" si="8"/>
        <v>0</v>
      </c>
      <c r="G15" s="155">
        <f t="shared" si="0"/>
        <v>1.1280490000000001</v>
      </c>
      <c r="H15" s="155">
        <f t="shared" si="1"/>
        <v>0.41530099999999998</v>
      </c>
      <c r="I15" s="40">
        <f t="shared" si="9"/>
        <v>2.7162202836015328</v>
      </c>
      <c r="J15" s="46">
        <f>E15*I15</f>
        <v>0</v>
      </c>
      <c r="K15" s="9">
        <f>IF(J15=0,0,(D15/J15*100))</f>
        <v>0</v>
      </c>
      <c r="L15" s="212"/>
      <c r="M15" s="10">
        <f t="shared" si="4"/>
        <v>1</v>
      </c>
      <c r="N15" s="49">
        <f t="shared" si="5"/>
        <v>0</v>
      </c>
      <c r="O15" s="43">
        <f t="shared" si="6"/>
        <v>0</v>
      </c>
      <c r="P15" s="34">
        <f t="shared" si="7"/>
        <v>0</v>
      </c>
    </row>
    <row r="16" spans="1:17" ht="12" customHeight="1" x14ac:dyDescent="0.2">
      <c r="A16" s="2" t="s">
        <v>253</v>
      </c>
      <c r="B16" s="2" t="s">
        <v>252</v>
      </c>
      <c r="C16" s="19" t="s">
        <v>107</v>
      </c>
      <c r="D16" s="214"/>
      <c r="E16" s="212"/>
      <c r="F16" s="40">
        <f t="shared" si="8"/>
        <v>0</v>
      </c>
      <c r="G16" s="155">
        <f t="shared" si="0"/>
        <v>165.02183099999999</v>
      </c>
      <c r="H16" s="155">
        <f t="shared" si="1"/>
        <v>37.863923</v>
      </c>
      <c r="I16" s="40">
        <f t="shared" si="9"/>
        <v>4.3582866730423042</v>
      </c>
      <c r="J16" s="46">
        <f>E16*I16</f>
        <v>0</v>
      </c>
      <c r="K16" s="9">
        <f>IF(J16=0,0,(D16/J16*100))</f>
        <v>0</v>
      </c>
      <c r="L16" s="212"/>
      <c r="M16" s="10">
        <f t="shared" si="4"/>
        <v>1</v>
      </c>
      <c r="N16" s="49">
        <f t="shared" si="5"/>
        <v>0</v>
      </c>
      <c r="O16" s="43">
        <f t="shared" si="6"/>
        <v>0</v>
      </c>
      <c r="P16" s="34">
        <f t="shared" si="7"/>
        <v>0</v>
      </c>
    </row>
    <row r="17" spans="1:17" x14ac:dyDescent="0.2">
      <c r="A17" s="2" t="s">
        <v>253</v>
      </c>
      <c r="B17" s="2" t="s">
        <v>252</v>
      </c>
      <c r="C17" s="19" t="s">
        <v>279</v>
      </c>
      <c r="D17" s="152"/>
      <c r="E17" s="146"/>
      <c r="F17" s="40">
        <f t="shared" si="8"/>
        <v>0</v>
      </c>
      <c r="G17" s="155">
        <f t="shared" si="0"/>
        <v>21.436720000000001</v>
      </c>
      <c r="H17" s="155">
        <f t="shared" si="1"/>
        <v>5.3392569999999999</v>
      </c>
      <c r="I17" s="40">
        <f t="shared" si="9"/>
        <v>4.0149256722424118</v>
      </c>
      <c r="J17" s="46">
        <f t="shared" si="2"/>
        <v>0</v>
      </c>
      <c r="K17" s="9">
        <f t="shared" si="3"/>
        <v>0</v>
      </c>
      <c r="L17" s="146"/>
      <c r="M17" s="10">
        <f t="shared" si="4"/>
        <v>1</v>
      </c>
      <c r="N17" s="49">
        <f t="shared" si="5"/>
        <v>0</v>
      </c>
      <c r="O17" s="43">
        <f t="shared" si="6"/>
        <v>0</v>
      </c>
      <c r="P17" s="34">
        <f t="shared" si="7"/>
        <v>0</v>
      </c>
    </row>
    <row r="18" spans="1:17" x14ac:dyDescent="0.2">
      <c r="A18" s="2" t="s">
        <v>253</v>
      </c>
      <c r="B18" s="2" t="s">
        <v>252</v>
      </c>
      <c r="C18" s="19" t="s">
        <v>108</v>
      </c>
      <c r="D18" s="152"/>
      <c r="E18" s="146"/>
      <c r="F18" s="40">
        <f t="shared" si="8"/>
        <v>0</v>
      </c>
      <c r="G18" s="155">
        <f t="shared" si="0"/>
        <v>26.229658000000001</v>
      </c>
      <c r="H18" s="155">
        <f t="shared" si="1"/>
        <v>5.4042659999999998</v>
      </c>
      <c r="I18" s="40">
        <f t="shared" si="9"/>
        <v>4.8535098013310227</v>
      </c>
      <c r="J18" s="46">
        <f t="shared" si="2"/>
        <v>0</v>
      </c>
      <c r="K18" s="9">
        <f t="shared" si="3"/>
        <v>0</v>
      </c>
      <c r="L18" s="146"/>
      <c r="M18" s="10">
        <f t="shared" si="4"/>
        <v>1</v>
      </c>
      <c r="N18" s="49">
        <f t="shared" si="5"/>
        <v>0</v>
      </c>
      <c r="O18" s="43">
        <f t="shared" si="6"/>
        <v>0</v>
      </c>
      <c r="P18" s="34">
        <f t="shared" si="7"/>
        <v>0</v>
      </c>
    </row>
    <row r="19" spans="1:17" x14ac:dyDescent="0.2">
      <c r="A19" s="2" t="s">
        <v>253</v>
      </c>
      <c r="B19" s="2" t="s">
        <v>252</v>
      </c>
      <c r="C19" s="19" t="s">
        <v>109</v>
      </c>
      <c r="D19" s="152"/>
      <c r="E19" s="146"/>
      <c r="F19" s="40">
        <f t="shared" si="8"/>
        <v>0</v>
      </c>
      <c r="G19" s="155">
        <f t="shared" si="0"/>
        <v>4.6059799999999997</v>
      </c>
      <c r="H19" s="155">
        <f t="shared" si="1"/>
        <v>3.1899039999999999</v>
      </c>
      <c r="I19" s="40">
        <f t="shared" si="9"/>
        <v>1.4439243312651415</v>
      </c>
      <c r="J19" s="46">
        <f t="shared" si="2"/>
        <v>0</v>
      </c>
      <c r="K19" s="9">
        <f t="shared" si="3"/>
        <v>0</v>
      </c>
      <c r="L19" s="146"/>
      <c r="M19" s="10">
        <f t="shared" si="4"/>
        <v>1</v>
      </c>
      <c r="N19" s="49">
        <f t="shared" si="5"/>
        <v>0</v>
      </c>
      <c r="O19" s="43">
        <f t="shared" si="6"/>
        <v>0</v>
      </c>
      <c r="P19" s="34">
        <f t="shared" si="7"/>
        <v>0</v>
      </c>
    </row>
    <row r="20" spans="1:17" x14ac:dyDescent="0.2">
      <c r="A20" s="2" t="s">
        <v>253</v>
      </c>
      <c r="B20" s="2" t="s">
        <v>252</v>
      </c>
      <c r="C20" s="19" t="s">
        <v>280</v>
      </c>
      <c r="D20" s="152"/>
      <c r="E20" s="146"/>
      <c r="F20" s="40">
        <f t="shared" si="8"/>
        <v>0</v>
      </c>
      <c r="G20" s="155">
        <f t="shared" si="0"/>
        <v>3.1827299999999998</v>
      </c>
      <c r="H20" s="155">
        <f t="shared" si="1"/>
        <v>0.33287</v>
      </c>
      <c r="I20" s="40">
        <f t="shared" si="9"/>
        <v>9.5614804578363923</v>
      </c>
      <c r="J20" s="46">
        <f t="shared" si="2"/>
        <v>0</v>
      </c>
      <c r="K20" s="9">
        <f t="shared" si="3"/>
        <v>0</v>
      </c>
      <c r="L20" s="146"/>
      <c r="M20" s="10">
        <f t="shared" si="4"/>
        <v>1</v>
      </c>
      <c r="N20" s="49">
        <f t="shared" si="5"/>
        <v>0</v>
      </c>
      <c r="O20" s="43">
        <f t="shared" si="6"/>
        <v>0</v>
      </c>
      <c r="P20" s="34">
        <f t="shared" si="7"/>
        <v>0</v>
      </c>
    </row>
    <row r="21" spans="1:17" x14ac:dyDescent="0.2">
      <c r="A21" s="2" t="s">
        <v>253</v>
      </c>
      <c r="B21" s="2" t="s">
        <v>252</v>
      </c>
      <c r="C21" s="19" t="s">
        <v>281</v>
      </c>
      <c r="D21" s="152"/>
      <c r="E21" s="146"/>
      <c r="F21" s="40">
        <f t="shared" si="8"/>
        <v>0</v>
      </c>
      <c r="G21" s="155">
        <f t="shared" si="0"/>
        <v>18.741425</v>
      </c>
      <c r="H21" s="155">
        <f t="shared" si="1"/>
        <v>5.18757</v>
      </c>
      <c r="I21" s="40">
        <f t="shared" si="9"/>
        <v>3.6127560688337699</v>
      </c>
      <c r="J21" s="46">
        <f t="shared" si="2"/>
        <v>0</v>
      </c>
      <c r="K21" s="9">
        <f t="shared" si="3"/>
        <v>0</v>
      </c>
      <c r="L21" s="146"/>
      <c r="M21" s="10">
        <f t="shared" si="4"/>
        <v>1</v>
      </c>
      <c r="N21" s="49">
        <f t="shared" si="5"/>
        <v>0</v>
      </c>
      <c r="O21" s="43">
        <f t="shared" si="6"/>
        <v>0</v>
      </c>
      <c r="P21" s="34">
        <f t="shared" si="7"/>
        <v>0</v>
      </c>
    </row>
    <row r="22" spans="1:17" x14ac:dyDescent="0.2">
      <c r="A22" s="2" t="s">
        <v>253</v>
      </c>
      <c r="B22" s="2" t="s">
        <v>252</v>
      </c>
      <c r="C22" s="19" t="s">
        <v>110</v>
      </c>
      <c r="D22" s="152"/>
      <c r="E22" s="146"/>
      <c r="F22" s="40">
        <f t="shared" si="8"/>
        <v>0</v>
      </c>
      <c r="G22" s="155">
        <f t="shared" si="0"/>
        <v>16.380057000000001</v>
      </c>
      <c r="H22" s="155">
        <f t="shared" si="1"/>
        <v>7.4582119999999996</v>
      </c>
      <c r="I22" s="40">
        <f t="shared" si="9"/>
        <v>2.1962444886254242</v>
      </c>
      <c r="J22" s="46">
        <f t="shared" si="2"/>
        <v>0</v>
      </c>
      <c r="K22" s="9">
        <f t="shared" si="3"/>
        <v>0</v>
      </c>
      <c r="L22" s="146"/>
      <c r="M22" s="10">
        <f t="shared" si="4"/>
        <v>1</v>
      </c>
      <c r="N22" s="49">
        <f t="shared" si="5"/>
        <v>0</v>
      </c>
      <c r="O22" s="43">
        <f t="shared" si="6"/>
        <v>0</v>
      </c>
      <c r="P22" s="34">
        <f t="shared" si="7"/>
        <v>0</v>
      </c>
    </row>
    <row r="23" spans="1:17" ht="12.75" thickBot="1" x14ac:dyDescent="0.25">
      <c r="A23" s="2" t="s">
        <v>253</v>
      </c>
      <c r="B23" s="2" t="s">
        <v>252</v>
      </c>
      <c r="C23" s="3" t="s">
        <v>111</v>
      </c>
      <c r="D23" s="153"/>
      <c r="E23" s="149"/>
      <c r="F23" s="41">
        <f t="shared" si="8"/>
        <v>0</v>
      </c>
      <c r="G23" s="158">
        <f t="shared" si="0"/>
        <v>14.224736999999999</v>
      </c>
      <c r="H23" s="184">
        <f t="shared" si="1"/>
        <v>6.9919640000000003</v>
      </c>
      <c r="I23" s="41">
        <f t="shared" si="9"/>
        <v>2.0344408237799851</v>
      </c>
      <c r="J23" s="47">
        <f t="shared" si="2"/>
        <v>0</v>
      </c>
      <c r="K23" s="12">
        <f t="shared" si="3"/>
        <v>0</v>
      </c>
      <c r="L23" s="149"/>
      <c r="M23" s="14">
        <f t="shared" si="4"/>
        <v>1</v>
      </c>
      <c r="N23" s="48">
        <f t="shared" si="5"/>
        <v>0</v>
      </c>
      <c r="O23" s="44">
        <f t="shared" si="6"/>
        <v>0</v>
      </c>
      <c r="P23" s="35">
        <f t="shared" si="7"/>
        <v>0</v>
      </c>
    </row>
    <row r="24" spans="1:17" ht="12.75" thickBot="1" x14ac:dyDescent="0.25">
      <c r="C24" s="5" t="s">
        <v>122</v>
      </c>
      <c r="D24" s="159">
        <f>SUM(D8:D14)+SUM(D17:D23)</f>
        <v>0</v>
      </c>
      <c r="E24" s="31"/>
      <c r="F24" s="31"/>
      <c r="G24" s="31"/>
      <c r="H24" s="8"/>
      <c r="I24" s="8"/>
      <c r="J24" s="38">
        <f>SUM(J8:J14)+SUM(J17:J23)</f>
        <v>0</v>
      </c>
      <c r="K24" s="20">
        <f t="shared" si="3"/>
        <v>0</v>
      </c>
      <c r="L24" s="8"/>
      <c r="M24" s="10"/>
      <c r="N24" s="8"/>
      <c r="O24" s="38">
        <f>SUM(O8:O14)+SUM(O17:O23)</f>
        <v>0</v>
      </c>
      <c r="P24" s="20">
        <f t="shared" si="7"/>
        <v>0</v>
      </c>
    </row>
    <row r="25" spans="1:17" x14ac:dyDescent="0.2">
      <c r="C25" s="1"/>
      <c r="D25" s="31"/>
      <c r="E25" s="31"/>
      <c r="F25" s="31"/>
      <c r="G25" s="31"/>
      <c r="H25" s="8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31"/>
      <c r="E26" s="31"/>
      <c r="F26" s="31"/>
      <c r="G26" s="31"/>
      <c r="H26" s="8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30" t="str">
        <f>Registry</f>
        <v>Alabama</v>
      </c>
      <c r="E27" s="131"/>
      <c r="F27" s="132"/>
      <c r="G27" s="130" t="s">
        <v>82</v>
      </c>
      <c r="H27" s="125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">
        <v>123</v>
      </c>
      <c r="D28" s="133" t="s">
        <v>86</v>
      </c>
      <c r="E28" s="134"/>
      <c r="F28" s="135"/>
      <c r="G28" s="133" t="s">
        <v>86</v>
      </c>
      <c r="H28" s="128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2017</v>
      </c>
      <c r="E29" s="22" t="str">
        <f>RegMCurrentStart&amp;"-"&amp;TEXT(RegMCurrentEnd,"00")</f>
        <v>2016-2017</v>
      </c>
      <c r="F29" s="23" t="s">
        <v>91</v>
      </c>
      <c r="G29" s="154" t="str">
        <f>SEERStart&amp;"-"&amp;TEXT(SEEREnd,"00")</f>
        <v>2013-2017</v>
      </c>
      <c r="H29" s="101" t="str">
        <f>USMortStart&amp;"-"&amp;TEXT(USMortEnd,"00")</f>
        <v>2013-2017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2013-2017</v>
      </c>
      <c r="M29" s="26" t="s">
        <v>93</v>
      </c>
      <c r="N29" s="22" t="str">
        <f>RegMCurrentStart&amp;"-"&amp;TEXT(RegMCurrentEnd,"00")</f>
        <v>2016-2017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102" t="s">
        <v>92</v>
      </c>
      <c r="E30" s="103" t="s">
        <v>95</v>
      </c>
      <c r="F30" s="104" t="s">
        <v>96</v>
      </c>
      <c r="G30" s="102" t="s">
        <v>92</v>
      </c>
      <c r="H30" s="24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252</v>
      </c>
      <c r="C31" s="19" t="s">
        <v>308</v>
      </c>
      <c r="D31" s="151"/>
      <c r="E31" s="146"/>
      <c r="F31" s="40">
        <f t="shared" ref="F31:F49" si="10">IF(E31=0,0,D31/E31)</f>
        <v>0</v>
      </c>
      <c r="G31" s="155">
        <f t="shared" ref="G31:G49" si="11">VLOOKUP(TRIM(A31)&amp;TRIM(B31)&amp;TRIM(C31), RateData, 3*(CaseYearMod-1995)+5, 0)</f>
        <v>4.8154519999999996</v>
      </c>
      <c r="H31" s="155">
        <f t="shared" ref="H31:H49" si="12">VLOOKUP(TRIM(A31)&amp;TRIM(B31)&amp;TRIM(C31), RateData, 3*(CaseYearMod-1995)+6, 0)</f>
        <v>1.281811</v>
      </c>
      <c r="I31" s="40">
        <f t="shared" ref="I31:I49" si="13">G31/H31</f>
        <v>3.756756651331592</v>
      </c>
      <c r="J31" s="109">
        <f t="shared" ref="J31:J49" si="14">E31*I31</f>
        <v>0</v>
      </c>
      <c r="K31" s="110">
        <f t="shared" ref="K31:K50" si="15">IF(J31=0,0,(D31/J31*100))</f>
        <v>0</v>
      </c>
      <c r="L31" s="146"/>
      <c r="M31" s="10">
        <f t="shared" ref="M31:M49" si="16">IF(H31=0,1,IF(L31=0,1,H31/L31))</f>
        <v>1</v>
      </c>
      <c r="N31" s="49">
        <f t="shared" ref="N31:N49" si="17">IF(M31&lt;=1,(((1-AdjHigh)*E31)+(AdjHigh*M31*E31)),(((1-AdjLow)*E31)+(AdjLow*M31*E31)))</f>
        <v>0</v>
      </c>
      <c r="O31" s="42">
        <f t="shared" ref="O31:O49" si="18">N31*I31</f>
        <v>0</v>
      </c>
      <c r="P31" s="33">
        <f t="shared" ref="P31:P50" si="19">IF(O31=0,0,D31/O31*100)</f>
        <v>0</v>
      </c>
      <c r="Q31" s="8"/>
    </row>
    <row r="32" spans="1:17" x14ac:dyDescent="0.2">
      <c r="A32" s="2" t="s">
        <v>254</v>
      </c>
      <c r="B32" s="2" t="s">
        <v>252</v>
      </c>
      <c r="C32" s="19" t="s">
        <v>100</v>
      </c>
      <c r="D32" s="152"/>
      <c r="E32" s="146"/>
      <c r="F32" s="40">
        <f t="shared" si="10"/>
        <v>0</v>
      </c>
      <c r="G32" s="155">
        <f t="shared" si="11"/>
        <v>2.0167440000000001</v>
      </c>
      <c r="H32" s="155">
        <f t="shared" si="12"/>
        <v>1.637537</v>
      </c>
      <c r="I32" s="40">
        <f t="shared" si="13"/>
        <v>1.2315715614364744</v>
      </c>
      <c r="J32" s="46">
        <f t="shared" si="14"/>
        <v>0</v>
      </c>
      <c r="K32" s="9">
        <f t="shared" si="15"/>
        <v>0</v>
      </c>
      <c r="L32" s="146"/>
      <c r="M32" s="10">
        <f t="shared" si="16"/>
        <v>1</v>
      </c>
      <c r="N32" s="49">
        <f t="shared" si="17"/>
        <v>0</v>
      </c>
      <c r="O32" s="43">
        <f t="shared" si="18"/>
        <v>0</v>
      </c>
      <c r="P32" s="34">
        <f t="shared" si="19"/>
        <v>0</v>
      </c>
    </row>
    <row r="33" spans="1:16" x14ac:dyDescent="0.2">
      <c r="A33" s="2" t="s">
        <v>254</v>
      </c>
      <c r="B33" s="2" t="s">
        <v>252</v>
      </c>
      <c r="C33" s="19" t="s">
        <v>101</v>
      </c>
      <c r="D33" s="152"/>
      <c r="E33" s="146"/>
      <c r="F33" s="40">
        <f t="shared" si="10"/>
        <v>0</v>
      </c>
      <c r="G33" s="155">
        <f t="shared" si="11"/>
        <v>7.1282220000000001</v>
      </c>
      <c r="H33" s="155">
        <f t="shared" si="12"/>
        <v>3.587593</v>
      </c>
      <c r="I33" s="40">
        <f t="shared" si="13"/>
        <v>1.9869093289010209</v>
      </c>
      <c r="J33" s="46">
        <f t="shared" si="14"/>
        <v>0</v>
      </c>
      <c r="K33" s="9">
        <f t="shared" si="15"/>
        <v>0</v>
      </c>
      <c r="L33" s="146"/>
      <c r="M33" s="10">
        <f t="shared" si="16"/>
        <v>1</v>
      </c>
      <c r="N33" s="49">
        <f t="shared" si="17"/>
        <v>0</v>
      </c>
      <c r="O33" s="43">
        <f t="shared" si="18"/>
        <v>0</v>
      </c>
      <c r="P33" s="34">
        <f t="shared" si="19"/>
        <v>0</v>
      </c>
    </row>
    <row r="34" spans="1:16" x14ac:dyDescent="0.2">
      <c r="A34" s="2" t="s">
        <v>254</v>
      </c>
      <c r="B34" s="2" t="s">
        <v>252</v>
      </c>
      <c r="C34" s="19" t="s">
        <v>102</v>
      </c>
      <c r="D34" s="152"/>
      <c r="E34" s="146"/>
      <c r="F34" s="40">
        <f t="shared" si="10"/>
        <v>0</v>
      </c>
      <c r="G34" s="155">
        <f t="shared" si="11"/>
        <v>38.509298000000001</v>
      </c>
      <c r="H34" s="155">
        <f t="shared" si="12"/>
        <v>15.219215999999999</v>
      </c>
      <c r="I34" s="40">
        <f t="shared" si="13"/>
        <v>2.5303076058582783</v>
      </c>
      <c r="J34" s="46">
        <f t="shared" si="14"/>
        <v>0</v>
      </c>
      <c r="K34" s="9">
        <f t="shared" si="15"/>
        <v>0</v>
      </c>
      <c r="L34" s="146"/>
      <c r="M34" s="10">
        <f t="shared" si="16"/>
        <v>1</v>
      </c>
      <c r="N34" s="49">
        <f t="shared" si="17"/>
        <v>0</v>
      </c>
      <c r="O34" s="43">
        <f t="shared" si="18"/>
        <v>0</v>
      </c>
      <c r="P34" s="34">
        <f t="shared" si="19"/>
        <v>0</v>
      </c>
    </row>
    <row r="35" spans="1:16" x14ac:dyDescent="0.2">
      <c r="A35" s="2" t="s">
        <v>254</v>
      </c>
      <c r="B35" s="2" t="s">
        <v>252</v>
      </c>
      <c r="C35" s="19" t="s">
        <v>103</v>
      </c>
      <c r="D35" s="152"/>
      <c r="E35" s="146"/>
      <c r="F35" s="40">
        <f t="shared" si="10"/>
        <v>0</v>
      </c>
      <c r="G35" s="155">
        <f t="shared" si="11"/>
        <v>4.9779</v>
      </c>
      <c r="H35" s="155">
        <f t="shared" si="12"/>
        <v>3.334883</v>
      </c>
      <c r="I35" s="40">
        <f t="shared" si="13"/>
        <v>1.4926760549020761</v>
      </c>
      <c r="J35" s="46">
        <f t="shared" si="14"/>
        <v>0</v>
      </c>
      <c r="K35" s="9">
        <f t="shared" si="15"/>
        <v>0</v>
      </c>
      <c r="L35" s="146"/>
      <c r="M35" s="10">
        <f t="shared" si="16"/>
        <v>1</v>
      </c>
      <c r="N35" s="49">
        <f t="shared" si="17"/>
        <v>0</v>
      </c>
      <c r="O35" s="43">
        <f t="shared" si="18"/>
        <v>0</v>
      </c>
      <c r="P35" s="34">
        <f t="shared" si="19"/>
        <v>0</v>
      </c>
    </row>
    <row r="36" spans="1:16" x14ac:dyDescent="0.2">
      <c r="A36" s="2" t="s">
        <v>254</v>
      </c>
      <c r="B36" s="2" t="s">
        <v>252</v>
      </c>
      <c r="C36" s="19" t="s">
        <v>104</v>
      </c>
      <c r="D36" s="152"/>
      <c r="E36" s="146"/>
      <c r="F36" s="40">
        <f t="shared" si="10"/>
        <v>0</v>
      </c>
      <c r="G36" s="155">
        <f t="shared" si="11"/>
        <v>14.497032000000001</v>
      </c>
      <c r="H36" s="155">
        <f t="shared" si="12"/>
        <v>12.038099000000001</v>
      </c>
      <c r="I36" s="40">
        <f t="shared" si="13"/>
        <v>1.2042625667059226</v>
      </c>
      <c r="J36" s="46">
        <f t="shared" si="14"/>
        <v>0</v>
      </c>
      <c r="K36" s="9">
        <f t="shared" si="15"/>
        <v>0</v>
      </c>
      <c r="L36" s="146"/>
      <c r="M36" s="10">
        <f t="shared" si="16"/>
        <v>1</v>
      </c>
      <c r="N36" s="49">
        <f t="shared" si="17"/>
        <v>0</v>
      </c>
      <c r="O36" s="43">
        <f t="shared" si="18"/>
        <v>0</v>
      </c>
      <c r="P36" s="34">
        <f t="shared" si="19"/>
        <v>0</v>
      </c>
    </row>
    <row r="37" spans="1:16" x14ac:dyDescent="0.2">
      <c r="A37" s="2" t="s">
        <v>254</v>
      </c>
      <c r="B37" s="2" t="s">
        <v>252</v>
      </c>
      <c r="C37" s="19" t="s">
        <v>105</v>
      </c>
      <c r="D37" s="152"/>
      <c r="E37" s="146"/>
      <c r="F37" s="40">
        <f t="shared" si="10"/>
        <v>0</v>
      </c>
      <c r="G37" s="155">
        <f t="shared" si="11"/>
        <v>47.572659000000002</v>
      </c>
      <c r="H37" s="155">
        <f t="shared" si="12"/>
        <v>31.068583</v>
      </c>
      <c r="I37" s="40">
        <f t="shared" si="13"/>
        <v>1.5312143138295042</v>
      </c>
      <c r="J37" s="46">
        <f t="shared" si="14"/>
        <v>0</v>
      </c>
      <c r="K37" s="9">
        <f t="shared" si="15"/>
        <v>0</v>
      </c>
      <c r="L37" s="146"/>
      <c r="M37" s="10">
        <f t="shared" si="16"/>
        <v>1</v>
      </c>
      <c r="N37" s="49">
        <f t="shared" si="17"/>
        <v>0</v>
      </c>
      <c r="O37" s="43">
        <f t="shared" si="18"/>
        <v>0</v>
      </c>
      <c r="P37" s="34">
        <f t="shared" si="19"/>
        <v>0</v>
      </c>
    </row>
    <row r="38" spans="1:16" x14ac:dyDescent="0.2">
      <c r="A38" s="2" t="s">
        <v>254</v>
      </c>
      <c r="B38" s="2" t="s">
        <v>252</v>
      </c>
      <c r="C38" s="19" t="s">
        <v>311</v>
      </c>
      <c r="D38" s="213"/>
      <c r="E38" s="212"/>
      <c r="F38" s="40">
        <f t="shared" si="10"/>
        <v>0</v>
      </c>
      <c r="G38" s="155">
        <f t="shared" si="11"/>
        <v>0.80432800000000004</v>
      </c>
      <c r="H38" s="155">
        <f t="shared" si="12"/>
        <v>0.299819</v>
      </c>
      <c r="I38" s="40">
        <f t="shared" si="13"/>
        <v>2.6827119028480517</v>
      </c>
      <c r="J38" s="46">
        <f>E38*I38</f>
        <v>0</v>
      </c>
      <c r="K38" s="9">
        <f>IF(J38=0,0,(D38/J38*100))</f>
        <v>0</v>
      </c>
      <c r="L38" s="212"/>
      <c r="M38" s="10">
        <f t="shared" si="16"/>
        <v>1</v>
      </c>
      <c r="N38" s="49">
        <f t="shared" si="17"/>
        <v>0</v>
      </c>
      <c r="O38" s="43">
        <f t="shared" si="18"/>
        <v>0</v>
      </c>
      <c r="P38" s="34">
        <f t="shared" si="19"/>
        <v>0</v>
      </c>
    </row>
    <row r="39" spans="1:16" x14ac:dyDescent="0.2">
      <c r="A39" s="2" t="s">
        <v>254</v>
      </c>
      <c r="B39" s="2" t="s">
        <v>252</v>
      </c>
      <c r="C39" s="19" t="s">
        <v>310</v>
      </c>
      <c r="D39" s="210"/>
      <c r="E39" s="211"/>
      <c r="F39" s="40">
        <f t="shared" si="10"/>
        <v>0</v>
      </c>
      <c r="G39" s="155">
        <f t="shared" si="11"/>
        <v>126.272662</v>
      </c>
      <c r="H39" s="155">
        <f t="shared" si="12"/>
        <v>27.623436999999999</v>
      </c>
      <c r="I39" s="40">
        <f t="shared" si="13"/>
        <v>4.5712147261037792</v>
      </c>
      <c r="J39" s="46">
        <f>E39*I39</f>
        <v>0</v>
      </c>
      <c r="K39" s="9">
        <f>IF(J39=0,0,(D39/J39*100))</f>
        <v>0</v>
      </c>
      <c r="L39" s="212"/>
      <c r="M39" s="10">
        <f t="shared" si="16"/>
        <v>1</v>
      </c>
      <c r="N39" s="49">
        <f t="shared" si="17"/>
        <v>0</v>
      </c>
      <c r="O39" s="43">
        <f t="shared" si="18"/>
        <v>0</v>
      </c>
      <c r="P39" s="34">
        <f t="shared" si="19"/>
        <v>0</v>
      </c>
    </row>
    <row r="40" spans="1:16" x14ac:dyDescent="0.2">
      <c r="A40" s="2" t="s">
        <v>254</v>
      </c>
      <c r="B40" s="2" t="s">
        <v>252</v>
      </c>
      <c r="C40" s="19" t="s">
        <v>114</v>
      </c>
      <c r="D40" s="152"/>
      <c r="E40" s="146"/>
      <c r="F40" s="40">
        <f t="shared" si="10"/>
        <v>0</v>
      </c>
      <c r="G40" s="155">
        <f t="shared" si="11"/>
        <v>7.0962230000000002</v>
      </c>
      <c r="H40" s="155">
        <f t="shared" si="12"/>
        <v>3.446088</v>
      </c>
      <c r="I40" s="40">
        <f t="shared" si="13"/>
        <v>2.059211198321111</v>
      </c>
      <c r="J40" s="46">
        <f t="shared" si="14"/>
        <v>0</v>
      </c>
      <c r="K40" s="9">
        <f t="shared" si="15"/>
        <v>0</v>
      </c>
      <c r="L40" s="146"/>
      <c r="M40" s="10">
        <f t="shared" si="16"/>
        <v>1</v>
      </c>
      <c r="N40" s="49">
        <f t="shared" si="17"/>
        <v>0</v>
      </c>
      <c r="O40" s="43">
        <f t="shared" si="18"/>
        <v>0</v>
      </c>
      <c r="P40" s="34">
        <f t="shared" si="19"/>
        <v>0</v>
      </c>
    </row>
    <row r="41" spans="1:16" x14ac:dyDescent="0.2">
      <c r="A41" s="2" t="s">
        <v>254</v>
      </c>
      <c r="B41" s="2" t="s">
        <v>252</v>
      </c>
      <c r="C41" s="19" t="s">
        <v>115</v>
      </c>
      <c r="D41" s="152"/>
      <c r="E41" s="146"/>
      <c r="F41" s="40">
        <f t="shared" si="10"/>
        <v>0</v>
      </c>
      <c r="G41" s="155">
        <f t="shared" si="11"/>
        <v>27.348317000000002</v>
      </c>
      <c r="H41" s="155">
        <f t="shared" si="12"/>
        <v>8.5866430000000005</v>
      </c>
      <c r="I41" s="40">
        <f t="shared" si="13"/>
        <v>3.184983584387985</v>
      </c>
      <c r="J41" s="46">
        <f t="shared" si="14"/>
        <v>0</v>
      </c>
      <c r="K41" s="9">
        <f t="shared" si="15"/>
        <v>0</v>
      </c>
      <c r="L41" s="146"/>
      <c r="M41" s="10">
        <f t="shared" si="16"/>
        <v>1</v>
      </c>
      <c r="N41" s="49">
        <f t="shared" si="17"/>
        <v>0</v>
      </c>
      <c r="O41" s="43">
        <f t="shared" si="18"/>
        <v>0</v>
      </c>
      <c r="P41" s="34">
        <f t="shared" si="19"/>
        <v>0</v>
      </c>
    </row>
    <row r="42" spans="1:16" x14ac:dyDescent="0.2">
      <c r="A42" s="2" t="s">
        <v>254</v>
      </c>
      <c r="B42" s="2" t="s">
        <v>252</v>
      </c>
      <c r="C42" s="19" t="s">
        <v>116</v>
      </c>
      <c r="D42" s="152"/>
      <c r="E42" s="146"/>
      <c r="F42" s="40">
        <f t="shared" si="10"/>
        <v>0</v>
      </c>
      <c r="G42" s="155">
        <f t="shared" si="11"/>
        <v>9.2674859999999999</v>
      </c>
      <c r="H42" s="155">
        <f t="shared" si="12"/>
        <v>5.960782</v>
      </c>
      <c r="I42" s="40">
        <f t="shared" si="13"/>
        <v>1.5547433205911574</v>
      </c>
      <c r="J42" s="46">
        <f t="shared" si="14"/>
        <v>0</v>
      </c>
      <c r="K42" s="9">
        <f t="shared" si="15"/>
        <v>0</v>
      </c>
      <c r="L42" s="146"/>
      <c r="M42" s="10">
        <f t="shared" si="16"/>
        <v>1</v>
      </c>
      <c r="N42" s="49">
        <f t="shared" si="17"/>
        <v>0</v>
      </c>
      <c r="O42" s="43">
        <f t="shared" si="18"/>
        <v>0</v>
      </c>
      <c r="P42" s="34">
        <f t="shared" si="19"/>
        <v>0</v>
      </c>
    </row>
    <row r="43" spans="1:16" x14ac:dyDescent="0.2">
      <c r="A43" s="2" t="s">
        <v>254</v>
      </c>
      <c r="B43" s="2" t="s">
        <v>252</v>
      </c>
      <c r="C43" s="19" t="s">
        <v>279</v>
      </c>
      <c r="D43" s="152"/>
      <c r="E43" s="146"/>
      <c r="F43" s="40">
        <f t="shared" si="10"/>
        <v>0</v>
      </c>
      <c r="G43" s="155">
        <f t="shared" si="11"/>
        <v>7.0785859999999996</v>
      </c>
      <c r="H43" s="155">
        <f t="shared" si="12"/>
        <v>2.377211</v>
      </c>
      <c r="I43" s="40">
        <f t="shared" si="13"/>
        <v>2.9776851949616585</v>
      </c>
      <c r="J43" s="46">
        <f t="shared" si="14"/>
        <v>0</v>
      </c>
      <c r="K43" s="9">
        <f t="shared" si="15"/>
        <v>0</v>
      </c>
      <c r="L43" s="146"/>
      <c r="M43" s="10">
        <f t="shared" si="16"/>
        <v>1</v>
      </c>
      <c r="N43" s="49">
        <f t="shared" si="17"/>
        <v>0</v>
      </c>
      <c r="O43" s="43">
        <f t="shared" si="18"/>
        <v>0</v>
      </c>
      <c r="P43" s="34">
        <f t="shared" si="19"/>
        <v>0</v>
      </c>
    </row>
    <row r="44" spans="1:16" x14ac:dyDescent="0.2">
      <c r="A44" s="2" t="s">
        <v>254</v>
      </c>
      <c r="B44" s="2" t="s">
        <v>252</v>
      </c>
      <c r="C44" s="19" t="s">
        <v>108</v>
      </c>
      <c r="D44" s="152"/>
      <c r="E44" s="146"/>
      <c r="F44" s="40">
        <f t="shared" si="10"/>
        <v>0</v>
      </c>
      <c r="G44" s="155">
        <f t="shared" si="11"/>
        <v>12.352498000000001</v>
      </c>
      <c r="H44" s="155">
        <f t="shared" si="12"/>
        <v>2.249133</v>
      </c>
      <c r="I44" s="40">
        <f t="shared" si="13"/>
        <v>5.4921154062476516</v>
      </c>
      <c r="J44" s="46">
        <f t="shared" si="14"/>
        <v>0</v>
      </c>
      <c r="K44" s="9">
        <f t="shared" si="15"/>
        <v>0</v>
      </c>
      <c r="L44" s="146"/>
      <c r="M44" s="10">
        <f t="shared" si="16"/>
        <v>1</v>
      </c>
      <c r="N44" s="49">
        <f t="shared" si="17"/>
        <v>0</v>
      </c>
      <c r="O44" s="43">
        <f t="shared" si="18"/>
        <v>0</v>
      </c>
      <c r="P44" s="34">
        <f t="shared" si="19"/>
        <v>0</v>
      </c>
    </row>
    <row r="45" spans="1:16" x14ac:dyDescent="0.2">
      <c r="A45" s="2" t="s">
        <v>254</v>
      </c>
      <c r="B45" s="2" t="s">
        <v>252</v>
      </c>
      <c r="C45" s="19" t="s">
        <v>109</v>
      </c>
      <c r="D45" s="152"/>
      <c r="E45" s="146"/>
      <c r="F45" s="40">
        <f t="shared" si="10"/>
        <v>0</v>
      </c>
      <c r="G45" s="155">
        <f t="shared" si="11"/>
        <v>3.153429</v>
      </c>
      <c r="H45" s="155">
        <f t="shared" si="12"/>
        <v>2.1691069999999999</v>
      </c>
      <c r="I45" s="40">
        <f t="shared" si="13"/>
        <v>1.4537913528470472</v>
      </c>
      <c r="J45" s="46">
        <f t="shared" si="14"/>
        <v>0</v>
      </c>
      <c r="K45" s="9">
        <f t="shared" si="15"/>
        <v>0</v>
      </c>
      <c r="L45" s="146"/>
      <c r="M45" s="10">
        <f t="shared" si="16"/>
        <v>1</v>
      </c>
      <c r="N45" s="49">
        <f t="shared" si="17"/>
        <v>0</v>
      </c>
      <c r="O45" s="43">
        <f t="shared" si="18"/>
        <v>0</v>
      </c>
      <c r="P45" s="34">
        <f t="shared" si="19"/>
        <v>0</v>
      </c>
    </row>
    <row r="46" spans="1:16" x14ac:dyDescent="0.2">
      <c r="A46" s="2" t="s">
        <v>254</v>
      </c>
      <c r="B46" s="2" t="s">
        <v>252</v>
      </c>
      <c r="C46" s="19" t="s">
        <v>280</v>
      </c>
      <c r="D46" s="152"/>
      <c r="E46" s="146"/>
      <c r="F46" s="40">
        <f t="shared" si="10"/>
        <v>0</v>
      </c>
      <c r="G46" s="155">
        <f t="shared" si="11"/>
        <v>2.2766280000000001</v>
      </c>
      <c r="H46" s="155">
        <f t="shared" si="12"/>
        <v>0.20368900000000001</v>
      </c>
      <c r="I46" s="40">
        <f t="shared" si="13"/>
        <v>11.176980592962801</v>
      </c>
      <c r="J46" s="46">
        <f t="shared" si="14"/>
        <v>0</v>
      </c>
      <c r="K46" s="9">
        <f t="shared" si="15"/>
        <v>0</v>
      </c>
      <c r="L46" s="146"/>
      <c r="M46" s="10">
        <f t="shared" si="16"/>
        <v>1</v>
      </c>
      <c r="N46" s="49">
        <f t="shared" si="17"/>
        <v>0</v>
      </c>
      <c r="O46" s="43">
        <f t="shared" si="18"/>
        <v>0</v>
      </c>
      <c r="P46" s="34">
        <f t="shared" si="19"/>
        <v>0</v>
      </c>
    </row>
    <row r="47" spans="1:16" x14ac:dyDescent="0.2">
      <c r="A47" s="2" t="s">
        <v>254</v>
      </c>
      <c r="B47" s="2" t="s">
        <v>252</v>
      </c>
      <c r="C47" s="19" t="s">
        <v>281</v>
      </c>
      <c r="D47" s="152"/>
      <c r="E47" s="146"/>
      <c r="F47" s="40">
        <f t="shared" si="10"/>
        <v>0</v>
      </c>
      <c r="G47" s="155">
        <f t="shared" si="11"/>
        <v>12.591941</v>
      </c>
      <c r="H47" s="155">
        <f t="shared" si="12"/>
        <v>3.208358</v>
      </c>
      <c r="I47" s="40">
        <f t="shared" si="13"/>
        <v>3.9247306566162505</v>
      </c>
      <c r="J47" s="46">
        <f t="shared" si="14"/>
        <v>0</v>
      </c>
      <c r="K47" s="9">
        <f t="shared" si="15"/>
        <v>0</v>
      </c>
      <c r="L47" s="146"/>
      <c r="M47" s="10">
        <f t="shared" si="16"/>
        <v>1</v>
      </c>
      <c r="N47" s="49">
        <f t="shared" si="17"/>
        <v>0</v>
      </c>
      <c r="O47" s="43">
        <f t="shared" si="18"/>
        <v>0</v>
      </c>
      <c r="P47" s="34">
        <f t="shared" si="19"/>
        <v>0</v>
      </c>
    </row>
    <row r="48" spans="1:16" x14ac:dyDescent="0.2">
      <c r="A48" s="2" t="s">
        <v>254</v>
      </c>
      <c r="B48" s="2" t="s">
        <v>252</v>
      </c>
      <c r="C48" s="19" t="s">
        <v>110</v>
      </c>
      <c r="D48" s="152"/>
      <c r="E48" s="146"/>
      <c r="F48" s="40">
        <f t="shared" si="10"/>
        <v>0</v>
      </c>
      <c r="G48" s="155">
        <f t="shared" si="11"/>
        <v>11.581744</v>
      </c>
      <c r="H48" s="155">
        <f t="shared" si="12"/>
        <v>5.3157170000000002</v>
      </c>
      <c r="I48" s="40">
        <f t="shared" si="13"/>
        <v>2.1787736254582399</v>
      </c>
      <c r="J48" s="46">
        <f t="shared" si="14"/>
        <v>0</v>
      </c>
      <c r="K48" s="9">
        <f t="shared" si="15"/>
        <v>0</v>
      </c>
      <c r="L48" s="146"/>
      <c r="M48" s="10">
        <f t="shared" si="16"/>
        <v>1</v>
      </c>
      <c r="N48" s="49">
        <f t="shared" si="17"/>
        <v>0</v>
      </c>
      <c r="O48" s="43">
        <f t="shared" si="18"/>
        <v>0</v>
      </c>
      <c r="P48" s="34">
        <f t="shared" si="19"/>
        <v>0</v>
      </c>
    </row>
    <row r="49" spans="1:17" ht="12.75" thickBot="1" x14ac:dyDescent="0.25">
      <c r="A49" s="2" t="s">
        <v>254</v>
      </c>
      <c r="B49" s="2" t="s">
        <v>252</v>
      </c>
      <c r="C49" s="3" t="s">
        <v>111</v>
      </c>
      <c r="D49" s="153"/>
      <c r="E49" s="149"/>
      <c r="F49" s="41">
        <f t="shared" si="10"/>
        <v>0</v>
      </c>
      <c r="G49" s="158">
        <f t="shared" si="11"/>
        <v>9.0875780000000006</v>
      </c>
      <c r="H49" s="184">
        <f t="shared" si="12"/>
        <v>4.3262600000000004</v>
      </c>
      <c r="I49" s="41">
        <f t="shared" si="13"/>
        <v>2.1005621483683368</v>
      </c>
      <c r="J49" s="47">
        <f t="shared" si="14"/>
        <v>0</v>
      </c>
      <c r="K49" s="12">
        <f t="shared" si="15"/>
        <v>0</v>
      </c>
      <c r="L49" s="149"/>
      <c r="M49" s="14">
        <f t="shared" si="16"/>
        <v>1</v>
      </c>
      <c r="N49" s="48">
        <f t="shared" si="17"/>
        <v>0</v>
      </c>
      <c r="O49" s="44">
        <f t="shared" si="18"/>
        <v>0</v>
      </c>
      <c r="P49" s="35">
        <f t="shared" si="19"/>
        <v>0</v>
      </c>
    </row>
    <row r="50" spans="1:17" ht="12.75" thickBot="1" x14ac:dyDescent="0.25">
      <c r="C50" s="5" t="s">
        <v>124</v>
      </c>
      <c r="D50" s="160">
        <f>SUM(D31:D37)+SUM(D39:D49)</f>
        <v>0</v>
      </c>
      <c r="E50" s="31"/>
      <c r="F50" s="31"/>
      <c r="G50" s="31"/>
      <c r="H50" s="8"/>
      <c r="I50" s="8"/>
      <c r="J50" s="45">
        <f>SUM(J31:J37)+SUM(J39:J49)</f>
        <v>0</v>
      </c>
      <c r="K50" s="13">
        <f t="shared" si="15"/>
        <v>0</v>
      </c>
      <c r="L50" s="8"/>
      <c r="M50" s="10"/>
      <c r="N50" s="8"/>
      <c r="O50" s="45">
        <f>SUM(O31:O37)+SUM(O39:O49)</f>
        <v>0</v>
      </c>
      <c r="P50" s="13">
        <f t="shared" si="19"/>
        <v>0</v>
      </c>
    </row>
    <row r="51" spans="1:17" x14ac:dyDescent="0.2">
      <c r="D51" s="31"/>
      <c r="E51" s="31"/>
      <c r="F51" s="31"/>
      <c r="G51" s="31"/>
      <c r="H51" s="8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">
        <v>125</v>
      </c>
      <c r="D52" s="161">
        <f>IF(BlackPop=0,0,((D24*BlackMalePop+D50*BlackFemalePop)/BlackPop))</f>
        <v>0</v>
      </c>
      <c r="E52" s="32"/>
      <c r="F52" s="32"/>
      <c r="G52" s="32"/>
      <c r="H52" s="11"/>
      <c r="I52" s="11"/>
      <c r="J52" s="48">
        <f>IF(BlackPop=0,0,((J24*BlackMalePop+J50*BlackFemalePop)/BlackPop))</f>
        <v>0</v>
      </c>
      <c r="K52" s="11">
        <f>IF(J52=0,0,(D52/J52*100))</f>
        <v>0</v>
      </c>
      <c r="L52" s="11"/>
      <c r="M52" s="14"/>
      <c r="N52" s="11"/>
      <c r="O52" s="48">
        <f>IF(BlackPop=0,0,((O24*BlackMalePop+O50*BlackFemalePop)/BlackPop))</f>
        <v>0</v>
      </c>
      <c r="P52" s="150">
        <f>IF(BlackPop=0,0,((P24*BlackMalePop+P50*BlackFemalePop)/BlackPop)/100)</f>
        <v>0</v>
      </c>
    </row>
    <row r="53" spans="1:17" ht="12.75" hidden="1" thickBot="1" x14ac:dyDescent="0.25">
      <c r="C53" s="4" t="s">
        <v>117</v>
      </c>
      <c r="D53" s="105" t="e">
        <f>#REF!+D50</f>
        <v>#REF!</v>
      </c>
      <c r="E53" s="31"/>
      <c r="F53" s="31"/>
      <c r="G53" s="31"/>
      <c r="H53" s="8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4" spans="1:17" x14ac:dyDescent="0.2">
      <c r="P54" s="79"/>
    </row>
    <row r="55" spans="1:17" ht="12.75" x14ac:dyDescent="0.2">
      <c r="C55" t="s">
        <v>118</v>
      </c>
      <c r="D55" s="99"/>
      <c r="E55" s="99"/>
      <c r="F55" s="99"/>
      <c r="G55" s="99"/>
      <c r="H55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 s="99"/>
      <c r="E56" s="99"/>
      <c r="F56" s="99"/>
      <c r="G56" s="99"/>
      <c r="H56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 s="99"/>
      <c r="E59" s="99"/>
      <c r="F59" s="99"/>
      <c r="G59" s="99"/>
      <c r="H5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 s="99"/>
      <c r="E60" s="99"/>
      <c r="F60" s="99"/>
      <c r="G60" s="99"/>
      <c r="H60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 s="99"/>
      <c r="E61" s="99"/>
      <c r="F61" s="99"/>
      <c r="G61" s="99"/>
      <c r="H61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 s="99"/>
      <c r="E62" s="99"/>
      <c r="F62" s="99"/>
      <c r="G62" s="99"/>
      <c r="H62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 s="99"/>
      <c r="E63" s="99"/>
      <c r="F63" s="99"/>
      <c r="G63" s="99"/>
      <c r="H63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 s="99"/>
      <c r="E64" s="99"/>
      <c r="F64" s="99"/>
      <c r="G64" s="99"/>
      <c r="H64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 s="99"/>
      <c r="E65" s="99"/>
      <c r="F65" s="99"/>
      <c r="G65" s="99"/>
      <c r="H65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 s="99"/>
      <c r="E66" s="99"/>
      <c r="F66" s="99"/>
      <c r="G66" s="99"/>
      <c r="H66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 s="99"/>
      <c r="E67" s="99"/>
      <c r="F67" s="99"/>
      <c r="G67" s="99"/>
      <c r="H67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 s="99"/>
      <c r="E68" s="99"/>
      <c r="F68" s="99"/>
      <c r="G68" s="99"/>
      <c r="H68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 s="99"/>
      <c r="E69" s="99"/>
      <c r="F69" s="99"/>
      <c r="G69" s="99"/>
      <c r="H6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 s="99"/>
      <c r="E70" s="99"/>
      <c r="F70" s="99"/>
      <c r="G70" s="99"/>
      <c r="H70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 s="99"/>
      <c r="E71" s="99"/>
      <c r="F71" s="99"/>
      <c r="G71" s="99"/>
      <c r="H71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 s="99"/>
      <c r="E72" s="99"/>
      <c r="F72" s="99"/>
      <c r="G72" s="99"/>
      <c r="H72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 s="99"/>
      <c r="E73" s="99"/>
      <c r="F73" s="99"/>
      <c r="G73" s="99"/>
      <c r="H73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 s="99"/>
      <c r="E74" s="99"/>
      <c r="F74" s="99"/>
      <c r="G74" s="99"/>
      <c r="H74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 s="99"/>
      <c r="E75" s="99"/>
      <c r="F75" s="99"/>
      <c r="G75" s="99"/>
      <c r="H75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 s="99"/>
      <c r="E76" s="99"/>
      <c r="F76" s="99"/>
      <c r="G76" s="99"/>
      <c r="H76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 s="99"/>
      <c r="E77" s="99"/>
      <c r="F77" s="99"/>
      <c r="G77" s="99"/>
      <c r="H77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 s="99"/>
      <c r="E78" s="99"/>
      <c r="F78" s="99"/>
      <c r="G78" s="99"/>
      <c r="H78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 s="99"/>
      <c r="E79" s="99"/>
      <c r="F79" s="99"/>
      <c r="G79" s="99"/>
      <c r="H7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 s="99"/>
      <c r="E80" s="99"/>
      <c r="F80" s="99"/>
      <c r="G80" s="99"/>
      <c r="H80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 s="99"/>
      <c r="E81" s="99"/>
      <c r="F81" s="99"/>
      <c r="G81" s="99"/>
      <c r="H81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 s="99"/>
      <c r="E82" s="99"/>
      <c r="F82" s="99"/>
      <c r="G82" s="99"/>
      <c r="H82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 s="99"/>
      <c r="E83" s="99"/>
      <c r="F83" s="99"/>
      <c r="G83" s="99"/>
      <c r="H83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 s="99"/>
      <c r="E84" s="99"/>
      <c r="F84" s="99"/>
      <c r="G84" s="99"/>
      <c r="H84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 s="99"/>
      <c r="E85" s="99"/>
      <c r="F85" s="99"/>
      <c r="G85" s="99"/>
      <c r="H85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 s="99"/>
      <c r="E86" s="99"/>
      <c r="F86" s="99"/>
      <c r="G86" s="99"/>
      <c r="H86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 s="99"/>
      <c r="E87" s="99"/>
      <c r="F87" s="99"/>
      <c r="G87" s="99"/>
      <c r="H87"/>
      <c r="I87"/>
      <c r="J87"/>
      <c r="K87"/>
      <c r="L87"/>
      <c r="M87"/>
      <c r="N87"/>
      <c r="O87"/>
      <c r="P87"/>
      <c r="Q87"/>
    </row>
    <row r="88" spans="3:17" ht="12.75" x14ac:dyDescent="0.2">
      <c r="C88"/>
      <c r="D88" s="99"/>
      <c r="E88" s="99"/>
      <c r="F88" s="99"/>
      <c r="G88" s="99"/>
      <c r="H88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 s="99"/>
      <c r="E89" s="99"/>
      <c r="F89" s="99"/>
      <c r="G89" s="99"/>
      <c r="H89"/>
      <c r="I89"/>
      <c r="J89"/>
      <c r="K89"/>
      <c r="L89"/>
      <c r="M89"/>
      <c r="N89"/>
      <c r="O89"/>
      <c r="P89"/>
      <c r="Q89"/>
    </row>
    <row r="90" spans="3:17" ht="12.75" hidden="1" customHeight="1" x14ac:dyDescent="0.2">
      <c r="C90"/>
      <c r="D90" s="99"/>
      <c r="E90" s="99"/>
      <c r="F90" s="99"/>
      <c r="G90" s="99"/>
      <c r="H90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 s="99"/>
      <c r="E91" s="99"/>
      <c r="F91" s="99"/>
      <c r="G91" s="99"/>
      <c r="H91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 s="99"/>
      <c r="E92" s="99"/>
      <c r="F92" s="99"/>
      <c r="G92" s="99"/>
      <c r="H92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 s="99"/>
      <c r="E93" s="99"/>
      <c r="F93" s="99"/>
      <c r="G93" s="99"/>
      <c r="H93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 s="99"/>
      <c r="E94" s="99"/>
      <c r="F94" s="99"/>
      <c r="G94" s="99"/>
      <c r="H94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 s="99"/>
      <c r="E95" s="99"/>
      <c r="F95" s="99"/>
      <c r="G95" s="99"/>
      <c r="H95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 s="99"/>
      <c r="E96" s="99"/>
      <c r="F96" s="99"/>
      <c r="G96" s="99"/>
      <c r="H96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 s="99"/>
      <c r="E97" s="99"/>
      <c r="F97" s="99"/>
      <c r="G97" s="99"/>
      <c r="H97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 s="99"/>
      <c r="E98" s="99"/>
      <c r="F98" s="99"/>
      <c r="G98" s="99"/>
      <c r="H98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 s="99"/>
      <c r="E99" s="99"/>
      <c r="F99" s="99"/>
      <c r="G99" s="99"/>
      <c r="H99"/>
      <c r="I99"/>
      <c r="J99"/>
      <c r="K99"/>
      <c r="L99"/>
      <c r="M99"/>
      <c r="N99"/>
      <c r="O99"/>
      <c r="P99"/>
      <c r="Q99"/>
    </row>
    <row r="100" spans="3:17" ht="12.75" x14ac:dyDescent="0.2">
      <c r="C100"/>
      <c r="D100" s="99"/>
      <c r="E100" s="99"/>
      <c r="F100" s="99"/>
      <c r="G100" s="99"/>
      <c r="H100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 s="99"/>
      <c r="E101" s="99"/>
      <c r="F101" s="99"/>
      <c r="G101" s="99"/>
      <c r="H101"/>
      <c r="I101"/>
      <c r="J101"/>
      <c r="K101"/>
      <c r="L101"/>
      <c r="M101"/>
      <c r="N101"/>
      <c r="O101"/>
      <c r="P101"/>
      <c r="Q101"/>
    </row>
    <row r="102" spans="3:17" ht="12.75" hidden="1" x14ac:dyDescent="0.2">
      <c r="C102"/>
      <c r="D102" s="99"/>
      <c r="E102" s="99"/>
      <c r="F102" s="99"/>
      <c r="G102" s="99"/>
      <c r="H102"/>
      <c r="I102"/>
      <c r="J102"/>
      <c r="K102"/>
      <c r="L102"/>
      <c r="M102"/>
      <c r="N102"/>
      <c r="O102"/>
      <c r="P102"/>
      <c r="Q102"/>
    </row>
    <row r="103" spans="3:17" ht="12.75" x14ac:dyDescent="0.2">
      <c r="C103"/>
      <c r="D103" s="99"/>
      <c r="E103" s="99"/>
      <c r="F103" s="99"/>
      <c r="G103" s="99"/>
      <c r="H103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 s="99"/>
      <c r="E104" s="99"/>
      <c r="F104" s="99"/>
      <c r="G104" s="99"/>
      <c r="H104"/>
      <c r="I104"/>
      <c r="J104"/>
      <c r="K104"/>
      <c r="L104"/>
      <c r="M104"/>
      <c r="N104"/>
      <c r="O104"/>
      <c r="P104"/>
      <c r="Q104"/>
    </row>
    <row r="105" spans="3:17" ht="12.75" hidden="1" x14ac:dyDescent="0.2">
      <c r="C105"/>
      <c r="D105" s="99"/>
      <c r="E105" s="99"/>
      <c r="F105" s="99"/>
      <c r="G105" s="99"/>
      <c r="H105"/>
      <c r="I105"/>
      <c r="J105"/>
      <c r="K105"/>
      <c r="L105"/>
      <c r="M105"/>
      <c r="N105"/>
      <c r="O105"/>
      <c r="P105"/>
      <c r="Q105"/>
    </row>
    <row r="106" spans="3:17" ht="12.75" x14ac:dyDescent="0.2">
      <c r="C106"/>
      <c r="D106" s="99"/>
      <c r="E106" s="99"/>
      <c r="F106" s="99"/>
      <c r="G106" s="99"/>
      <c r="H106"/>
      <c r="I106"/>
      <c r="J106"/>
      <c r="K106"/>
      <c r="L106"/>
      <c r="M106"/>
      <c r="N106"/>
      <c r="O106"/>
      <c r="P106"/>
      <c r="Q106"/>
    </row>
    <row r="107" spans="3:17" ht="12.75" x14ac:dyDescent="0.2">
      <c r="C107"/>
      <c r="D107" s="99"/>
      <c r="E107" s="99"/>
      <c r="F107" s="99"/>
      <c r="G107" s="99"/>
      <c r="H107"/>
      <c r="I107"/>
      <c r="J107"/>
      <c r="K107"/>
      <c r="L107"/>
      <c r="M107"/>
      <c r="N107"/>
      <c r="O107"/>
      <c r="P107"/>
      <c r="Q107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05"/>
  <sheetViews>
    <sheetView topLeftCell="C1" workbookViewId="0">
      <selection activeCell="C1" sqref="C1"/>
    </sheetView>
  </sheetViews>
  <sheetFormatPr defaultRowHeight="12" x14ac:dyDescent="0.2"/>
  <cols>
    <col min="1" max="1" width="14.5703125" style="2" hidden="1" customWidth="1"/>
    <col min="2" max="2" width="26.140625" style="2" hidden="1" customWidth="1"/>
    <col min="3" max="3" width="30.7109375" style="2" customWidth="1"/>
    <col min="4" max="6" width="9.140625" style="6"/>
    <col min="7" max="8" width="9.140625" style="79"/>
    <col min="9" max="10" width="9.140625" style="6"/>
    <col min="11" max="11" width="10.42578125" style="6" customWidth="1"/>
    <col min="12" max="12" width="9.140625" style="6"/>
    <col min="13" max="13" width="9.42578125" style="7" customWidth="1"/>
    <col min="14" max="15" width="9.140625" style="6"/>
    <col min="16" max="16" width="10" style="6" customWidth="1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tr">
        <f>IF(Registry_Type=4,"Registry Incidence and Mortality Rates, Whites","Registry Incidence and Mortality Rates, All Races")</f>
        <v>Registry Incidence and Mortality Rates, Whites</v>
      </c>
    </row>
    <row r="3" spans="1:17" ht="12.75" x14ac:dyDescent="0.2">
      <c r="C3"/>
    </row>
    <row r="4" spans="1:17" ht="13.5" customHeight="1" thickBot="1" x14ac:dyDescent="0.25">
      <c r="D4" s="124" t="str">
        <f>Registry</f>
        <v>Alabama</v>
      </c>
      <c r="E4" s="125"/>
      <c r="F4" s="126"/>
      <c r="G4" s="130" t="s">
        <v>82</v>
      </c>
      <c r="H4" s="131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tr">
        <f>IF(Registry_Type=4,"White Males","All Races, Males")</f>
        <v>White Males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2017</v>
      </c>
      <c r="E6" s="173" t="str">
        <f>RegMCurrentStart&amp;"-"&amp;TEXT(RegMCurrentEnd,"00")</f>
        <v>2016-2017</v>
      </c>
      <c r="F6" s="173" t="s">
        <v>91</v>
      </c>
      <c r="G6" s="178" t="str">
        <f>SEERStart&amp;"-"&amp;TEXT(SEEREnd,"00")</f>
        <v>2013-2017</v>
      </c>
      <c r="H6" s="178" t="str">
        <f>USMortStart&amp;"-"&amp;TEXT(USMortEnd,"00")</f>
        <v>2013-2017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2013-2017</v>
      </c>
      <c r="M6" s="175" t="s">
        <v>93</v>
      </c>
      <c r="N6" s="173" t="str">
        <f>RegMCurrentStart&amp;"-"&amp;TEXT(RegMCurrentEnd,"00")</f>
        <v>2016-2017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251</v>
      </c>
      <c r="C8" s="19" t="s">
        <v>308</v>
      </c>
      <c r="D8" s="145"/>
      <c r="E8" s="146"/>
      <c r="F8" s="106">
        <f>IF(E8=0,0,D8/E8)</f>
        <v>0</v>
      </c>
      <c r="G8" s="155">
        <f t="shared" ref="G8:G23" si="0">VLOOKUP(TRIM(A8)&amp;TRIM(B8)&amp;TRIM(C8), RateData, 3*(CaseYearMod-1995)+5, 0)</f>
        <v>17.239183000000001</v>
      </c>
      <c r="H8" s="155">
        <f t="shared" ref="H8:H23" si="1">VLOOKUP(TRIM(A8)&amp;TRIM(B8)&amp;TRIM(C8), RateData, 3*(CaseYearMod-1995)+6, 0)</f>
        <v>3.8886099999999999</v>
      </c>
      <c r="I8" s="40">
        <f t="shared" ref="I8:I23" si="2">G8/H8</f>
        <v>4.4332506988358311</v>
      </c>
      <c r="J8" s="107">
        <f>E8*I8</f>
        <v>0</v>
      </c>
      <c r="K8" s="108">
        <f>IF(J8=0,0,(D8/J8*100))</f>
        <v>0</v>
      </c>
      <c r="L8" s="146"/>
      <c r="M8" s="10">
        <f>IF(H8=0,1,IF(L8=0,1,H8/L8))</f>
        <v>1</v>
      </c>
      <c r="N8" s="50">
        <f>IF(M8&lt;=1,(((1-AdjHigh)*E8)+(AdjHigh*M8*E8)),(((1-AdjLow)*E8)+(AdjLow*M8*E8)))</f>
        <v>0</v>
      </c>
      <c r="O8" s="42">
        <f>N8*I8</f>
        <v>0</v>
      </c>
      <c r="P8" s="33">
        <f>IF(O8=0,0,D8/O8*100)</f>
        <v>0</v>
      </c>
      <c r="Q8" s="8"/>
    </row>
    <row r="9" spans="1:17" x14ac:dyDescent="0.2">
      <c r="A9" s="2" t="s">
        <v>253</v>
      </c>
      <c r="B9" s="2" t="s">
        <v>251</v>
      </c>
      <c r="C9" s="19" t="s">
        <v>100</v>
      </c>
      <c r="D9" s="147"/>
      <c r="E9" s="146"/>
      <c r="F9" s="40">
        <f t="shared" ref="F9:F23" si="3">IF(E9=0,0,D9/E9)</f>
        <v>0</v>
      </c>
      <c r="G9" s="155">
        <f t="shared" si="0"/>
        <v>7.3913510000000002</v>
      </c>
      <c r="H9" s="155">
        <f t="shared" si="1"/>
        <v>7.439349</v>
      </c>
      <c r="I9" s="40">
        <f t="shared" si="2"/>
        <v>0.99354809137197353</v>
      </c>
      <c r="J9" s="46">
        <f t="shared" ref="J9:J23" si="4">E9*I9</f>
        <v>0</v>
      </c>
      <c r="K9" s="9">
        <f t="shared" ref="K9:K24" si="5">IF(J9=0,0,(D9/J9*100))</f>
        <v>0</v>
      </c>
      <c r="L9" s="146"/>
      <c r="M9" s="10">
        <f t="shared" ref="M9:M15" si="6">IF(H9=0,1,IF(L9=0,1,H9/L9))</f>
        <v>1</v>
      </c>
      <c r="N9" s="49">
        <f t="shared" ref="N9:N23" si="7">IF(M9&lt;=1,(((1-AdjHigh)*E9)+(AdjHigh*M9*E9)),(((1-AdjLow)*E9)+(AdjLow*M9*E9)))</f>
        <v>0</v>
      </c>
      <c r="O9" s="43">
        <f t="shared" ref="O9:O23" si="8">N9*I9</f>
        <v>0</v>
      </c>
      <c r="P9" s="34">
        <f t="shared" ref="P9:P24" si="9">IF(O9=0,0,D9/O9*100)</f>
        <v>0</v>
      </c>
    </row>
    <row r="10" spans="1:17" x14ac:dyDescent="0.2">
      <c r="A10" s="2" t="s">
        <v>253</v>
      </c>
      <c r="B10" s="2" t="s">
        <v>251</v>
      </c>
      <c r="C10" s="19" t="s">
        <v>101</v>
      </c>
      <c r="D10" s="147"/>
      <c r="E10" s="146"/>
      <c r="F10" s="40">
        <f t="shared" si="3"/>
        <v>0</v>
      </c>
      <c r="G10" s="155">
        <f t="shared" si="0"/>
        <v>8.6513080000000002</v>
      </c>
      <c r="H10" s="155">
        <f t="shared" si="1"/>
        <v>3.5860210000000001</v>
      </c>
      <c r="I10" s="40">
        <f t="shared" si="2"/>
        <v>2.4125090176549442</v>
      </c>
      <c r="J10" s="46">
        <f t="shared" si="4"/>
        <v>0</v>
      </c>
      <c r="K10" s="9">
        <f t="shared" si="5"/>
        <v>0</v>
      </c>
      <c r="L10" s="146"/>
      <c r="M10" s="10">
        <f t="shared" si="6"/>
        <v>1</v>
      </c>
      <c r="N10" s="49">
        <f t="shared" si="7"/>
        <v>0</v>
      </c>
      <c r="O10" s="43">
        <f t="shared" si="8"/>
        <v>0</v>
      </c>
      <c r="P10" s="34">
        <f t="shared" si="9"/>
        <v>0</v>
      </c>
    </row>
    <row r="11" spans="1:17" x14ac:dyDescent="0.2">
      <c r="A11" s="2" t="s">
        <v>253</v>
      </c>
      <c r="B11" s="2" t="s">
        <v>251</v>
      </c>
      <c r="C11" s="19" t="s">
        <v>102</v>
      </c>
      <c r="D11" s="147"/>
      <c r="E11" s="146"/>
      <c r="F11" s="40">
        <f t="shared" si="3"/>
        <v>0</v>
      </c>
      <c r="G11" s="155">
        <f t="shared" si="0"/>
        <v>40.788818999999997</v>
      </c>
      <c r="H11" s="155">
        <f t="shared" si="1"/>
        <v>16.197877999999999</v>
      </c>
      <c r="I11" s="40">
        <f t="shared" si="2"/>
        <v>2.5181581809666671</v>
      </c>
      <c r="J11" s="46">
        <f t="shared" si="4"/>
        <v>0</v>
      </c>
      <c r="K11" s="9">
        <f t="shared" si="5"/>
        <v>0</v>
      </c>
      <c r="L11" s="146"/>
      <c r="M11" s="10">
        <f t="shared" si="6"/>
        <v>1</v>
      </c>
      <c r="N11" s="49">
        <f t="shared" si="7"/>
        <v>0</v>
      </c>
      <c r="O11" s="43">
        <f t="shared" si="8"/>
        <v>0</v>
      </c>
      <c r="P11" s="34">
        <f t="shared" si="9"/>
        <v>0</v>
      </c>
    </row>
    <row r="12" spans="1:17" x14ac:dyDescent="0.2">
      <c r="A12" s="2" t="s">
        <v>253</v>
      </c>
      <c r="B12" s="2" t="s">
        <v>251</v>
      </c>
      <c r="C12" s="19" t="s">
        <v>103</v>
      </c>
      <c r="D12" s="147"/>
      <c r="E12" s="146"/>
      <c r="F12" s="40">
        <f t="shared" si="3"/>
        <v>0</v>
      </c>
      <c r="G12" s="155">
        <f t="shared" si="0"/>
        <v>10.380958</v>
      </c>
      <c r="H12" s="155">
        <f t="shared" si="1"/>
        <v>7.086913</v>
      </c>
      <c r="I12" s="40">
        <f t="shared" si="2"/>
        <v>1.4648067501322508</v>
      </c>
      <c r="J12" s="46">
        <f t="shared" si="4"/>
        <v>0</v>
      </c>
      <c r="K12" s="9">
        <f t="shared" si="5"/>
        <v>0</v>
      </c>
      <c r="L12" s="146"/>
      <c r="M12" s="10">
        <f t="shared" si="6"/>
        <v>1</v>
      </c>
      <c r="N12" s="49">
        <f t="shared" si="7"/>
        <v>0</v>
      </c>
      <c r="O12" s="43">
        <f t="shared" si="8"/>
        <v>0</v>
      </c>
      <c r="P12" s="34">
        <f t="shared" si="9"/>
        <v>0</v>
      </c>
    </row>
    <row r="13" spans="1:17" x14ac:dyDescent="0.2">
      <c r="A13" s="2" t="s">
        <v>253</v>
      </c>
      <c r="B13" s="2" t="s">
        <v>251</v>
      </c>
      <c r="C13" s="19" t="s">
        <v>104</v>
      </c>
      <c r="D13" s="147"/>
      <c r="E13" s="146"/>
      <c r="F13" s="40">
        <f t="shared" si="3"/>
        <v>0</v>
      </c>
      <c r="G13" s="155">
        <f t="shared" si="0"/>
        <v>14.25752</v>
      </c>
      <c r="H13" s="155">
        <f t="shared" si="1"/>
        <v>12.698896</v>
      </c>
      <c r="I13" s="40">
        <f t="shared" si="2"/>
        <v>1.1227369686309738</v>
      </c>
      <c r="J13" s="46">
        <f t="shared" si="4"/>
        <v>0</v>
      </c>
      <c r="K13" s="9">
        <f t="shared" si="5"/>
        <v>0</v>
      </c>
      <c r="L13" s="146"/>
      <c r="M13" s="10">
        <f t="shared" si="6"/>
        <v>1</v>
      </c>
      <c r="N13" s="49">
        <f t="shared" si="7"/>
        <v>0</v>
      </c>
      <c r="O13" s="43">
        <f t="shared" si="8"/>
        <v>0</v>
      </c>
      <c r="P13" s="34">
        <f t="shared" si="9"/>
        <v>0</v>
      </c>
    </row>
    <row r="14" spans="1:17" x14ac:dyDescent="0.2">
      <c r="A14" s="2" t="s">
        <v>253</v>
      </c>
      <c r="B14" s="2" t="s">
        <v>251</v>
      </c>
      <c r="C14" s="19" t="s">
        <v>105</v>
      </c>
      <c r="D14" s="147"/>
      <c r="E14" s="146"/>
      <c r="F14" s="40">
        <f t="shared" si="3"/>
        <v>0</v>
      </c>
      <c r="G14" s="155">
        <f t="shared" si="0"/>
        <v>53.848115999999997</v>
      </c>
      <c r="H14" s="155">
        <f t="shared" si="1"/>
        <v>49.443584999999999</v>
      </c>
      <c r="I14" s="40">
        <f t="shared" si="2"/>
        <v>1.0890819506716594</v>
      </c>
      <c r="J14" s="46">
        <f t="shared" si="4"/>
        <v>0</v>
      </c>
      <c r="K14" s="9">
        <f t="shared" si="5"/>
        <v>0</v>
      </c>
      <c r="L14" s="146"/>
      <c r="M14" s="10">
        <f t="shared" si="6"/>
        <v>1</v>
      </c>
      <c r="N14" s="49">
        <f t="shared" si="7"/>
        <v>0</v>
      </c>
      <c r="O14" s="43">
        <f t="shared" si="8"/>
        <v>0</v>
      </c>
      <c r="P14" s="34">
        <f t="shared" si="9"/>
        <v>0</v>
      </c>
    </row>
    <row r="15" spans="1:17" x14ac:dyDescent="0.2">
      <c r="A15" s="2" t="s">
        <v>253</v>
      </c>
      <c r="B15" s="2" t="s">
        <v>251</v>
      </c>
      <c r="C15" s="19" t="s">
        <v>106</v>
      </c>
      <c r="D15" s="147"/>
      <c r="E15" s="146"/>
      <c r="F15" s="40">
        <f t="shared" si="3"/>
        <v>0</v>
      </c>
      <c r="G15" s="155">
        <f t="shared" si="0"/>
        <v>36.025931</v>
      </c>
      <c r="H15" s="155">
        <f t="shared" si="1"/>
        <v>4.091507</v>
      </c>
      <c r="I15" s="40">
        <f t="shared" si="2"/>
        <v>8.8050517816540452</v>
      </c>
      <c r="J15" s="46">
        <f t="shared" si="4"/>
        <v>0</v>
      </c>
      <c r="K15" s="9">
        <f t="shared" si="5"/>
        <v>0</v>
      </c>
      <c r="L15" s="146"/>
      <c r="M15" s="10">
        <f t="shared" si="6"/>
        <v>1</v>
      </c>
      <c r="N15" s="49">
        <f t="shared" si="7"/>
        <v>0</v>
      </c>
      <c r="O15" s="43">
        <f t="shared" si="8"/>
        <v>0</v>
      </c>
      <c r="P15" s="34">
        <f t="shared" si="9"/>
        <v>0</v>
      </c>
    </row>
    <row r="16" spans="1:17" ht="12" customHeight="1" x14ac:dyDescent="0.2">
      <c r="A16" s="2" t="s">
        <v>253</v>
      </c>
      <c r="B16" s="2" t="s">
        <v>251</v>
      </c>
      <c r="C16" s="19" t="s">
        <v>107</v>
      </c>
      <c r="D16" s="210"/>
      <c r="E16" s="211"/>
      <c r="F16" s="40">
        <f t="shared" si="3"/>
        <v>0</v>
      </c>
      <c r="G16" s="155">
        <f t="shared" si="0"/>
        <v>100.059697</v>
      </c>
      <c r="H16" s="155">
        <f t="shared" si="1"/>
        <v>17.916381000000001</v>
      </c>
      <c r="I16" s="40">
        <f t="shared" si="2"/>
        <v>5.5848163197690424</v>
      </c>
      <c r="J16" s="46">
        <f>E16*I16</f>
        <v>0</v>
      </c>
      <c r="K16" s="9">
        <f>IF(J16=0,0,(D16/J16*100))</f>
        <v>0</v>
      </c>
      <c r="L16" s="212"/>
      <c r="M16" s="10">
        <f t="shared" ref="M16:M23" si="10">IF(H16=0,1,IF(L16=0,1,H16/L16))</f>
        <v>1</v>
      </c>
      <c r="N16" s="49">
        <f t="shared" si="7"/>
        <v>0</v>
      </c>
      <c r="O16" s="43">
        <f t="shared" si="8"/>
        <v>0</v>
      </c>
      <c r="P16" s="34">
        <f t="shared" si="9"/>
        <v>0</v>
      </c>
    </row>
    <row r="17" spans="1:17" x14ac:dyDescent="0.2">
      <c r="A17" s="2" t="s">
        <v>253</v>
      </c>
      <c r="B17" s="2" t="s">
        <v>251</v>
      </c>
      <c r="C17" s="19" t="s">
        <v>279</v>
      </c>
      <c r="D17" s="147"/>
      <c r="E17" s="146"/>
      <c r="F17" s="40">
        <f t="shared" si="3"/>
        <v>0</v>
      </c>
      <c r="G17" s="155">
        <f t="shared" si="0"/>
        <v>36.050218000000001</v>
      </c>
      <c r="H17" s="155">
        <f t="shared" si="1"/>
        <v>7.953964</v>
      </c>
      <c r="I17" s="40">
        <f t="shared" si="2"/>
        <v>4.5323587081862575</v>
      </c>
      <c r="J17" s="46">
        <f t="shared" si="4"/>
        <v>0</v>
      </c>
      <c r="K17" s="9">
        <f t="shared" si="5"/>
        <v>0</v>
      </c>
      <c r="L17" s="146"/>
      <c r="M17" s="10">
        <f t="shared" si="10"/>
        <v>1</v>
      </c>
      <c r="N17" s="49">
        <f t="shared" si="7"/>
        <v>0</v>
      </c>
      <c r="O17" s="43">
        <f t="shared" si="8"/>
        <v>0</v>
      </c>
      <c r="P17" s="34">
        <f t="shared" si="9"/>
        <v>0</v>
      </c>
    </row>
    <row r="18" spans="1:17" x14ac:dyDescent="0.2">
      <c r="A18" s="2" t="s">
        <v>253</v>
      </c>
      <c r="B18" s="2" t="s">
        <v>251</v>
      </c>
      <c r="C18" s="19" t="s">
        <v>108</v>
      </c>
      <c r="D18" s="147"/>
      <c r="E18" s="146"/>
      <c r="F18" s="40">
        <f t="shared" si="3"/>
        <v>0</v>
      </c>
      <c r="G18" s="155">
        <f t="shared" si="0"/>
        <v>21.392638000000002</v>
      </c>
      <c r="H18" s="155">
        <f t="shared" si="1"/>
        <v>5.587186</v>
      </c>
      <c r="I18" s="40">
        <f t="shared" si="2"/>
        <v>3.82887521553784</v>
      </c>
      <c r="J18" s="46">
        <f t="shared" si="4"/>
        <v>0</v>
      </c>
      <c r="K18" s="9">
        <f t="shared" si="5"/>
        <v>0</v>
      </c>
      <c r="L18" s="146"/>
      <c r="M18" s="10">
        <f t="shared" si="10"/>
        <v>1</v>
      </c>
      <c r="N18" s="49">
        <f t="shared" si="7"/>
        <v>0</v>
      </c>
      <c r="O18" s="43">
        <f t="shared" si="8"/>
        <v>0</v>
      </c>
      <c r="P18" s="34">
        <f t="shared" si="9"/>
        <v>0</v>
      </c>
    </row>
    <row r="19" spans="1:17" x14ac:dyDescent="0.2">
      <c r="A19" s="2" t="s">
        <v>253</v>
      </c>
      <c r="B19" s="2" t="s">
        <v>251</v>
      </c>
      <c r="C19" s="19" t="s">
        <v>109</v>
      </c>
      <c r="D19" s="147"/>
      <c r="E19" s="146"/>
      <c r="F19" s="40">
        <f t="shared" si="3"/>
        <v>0</v>
      </c>
      <c r="G19" s="155">
        <f t="shared" si="0"/>
        <v>8.1641250000000003</v>
      </c>
      <c r="H19" s="155">
        <f t="shared" si="1"/>
        <v>5.824802</v>
      </c>
      <c r="I19" s="40">
        <f t="shared" si="2"/>
        <v>1.4016141664557868</v>
      </c>
      <c r="J19" s="46">
        <f t="shared" si="4"/>
        <v>0</v>
      </c>
      <c r="K19" s="9">
        <f t="shared" si="5"/>
        <v>0</v>
      </c>
      <c r="L19" s="146"/>
      <c r="M19" s="10">
        <f t="shared" si="10"/>
        <v>1</v>
      </c>
      <c r="N19" s="49">
        <f t="shared" si="7"/>
        <v>0</v>
      </c>
      <c r="O19" s="43">
        <f t="shared" si="8"/>
        <v>0</v>
      </c>
      <c r="P19" s="34">
        <f t="shared" si="9"/>
        <v>0</v>
      </c>
    </row>
    <row r="20" spans="1:17" x14ac:dyDescent="0.2">
      <c r="A20" s="2" t="s">
        <v>253</v>
      </c>
      <c r="B20" s="2" t="s">
        <v>251</v>
      </c>
      <c r="C20" s="19" t="s">
        <v>280</v>
      </c>
      <c r="D20" s="147"/>
      <c r="E20" s="146"/>
      <c r="F20" s="40">
        <f t="shared" si="3"/>
        <v>0</v>
      </c>
      <c r="G20" s="155">
        <f t="shared" si="0"/>
        <v>2.9815459999999998</v>
      </c>
      <c r="H20" s="155">
        <f t="shared" si="1"/>
        <v>0.39359</v>
      </c>
      <c r="I20" s="40">
        <f t="shared" si="2"/>
        <v>7.5752585177468932</v>
      </c>
      <c r="J20" s="46">
        <f t="shared" si="4"/>
        <v>0</v>
      </c>
      <c r="K20" s="9">
        <f t="shared" si="5"/>
        <v>0</v>
      </c>
      <c r="L20" s="146"/>
      <c r="M20" s="10">
        <f t="shared" si="10"/>
        <v>1</v>
      </c>
      <c r="N20" s="49">
        <f t="shared" si="7"/>
        <v>0</v>
      </c>
      <c r="O20" s="43">
        <f t="shared" si="8"/>
        <v>0</v>
      </c>
      <c r="P20" s="34">
        <f t="shared" si="9"/>
        <v>0</v>
      </c>
    </row>
    <row r="21" spans="1:17" x14ac:dyDescent="0.2">
      <c r="A21" s="2" t="s">
        <v>253</v>
      </c>
      <c r="B21" s="2" t="s">
        <v>251</v>
      </c>
      <c r="C21" s="19" t="s">
        <v>281</v>
      </c>
      <c r="D21" s="147"/>
      <c r="E21" s="146"/>
      <c r="F21" s="40">
        <f t="shared" si="3"/>
        <v>0</v>
      </c>
      <c r="G21" s="155">
        <f t="shared" si="0"/>
        <v>24.922840999999998</v>
      </c>
      <c r="H21" s="155">
        <f t="shared" si="1"/>
        <v>7.4139059999999999</v>
      </c>
      <c r="I21" s="40">
        <f t="shared" si="2"/>
        <v>3.3616343395775452</v>
      </c>
      <c r="J21" s="46">
        <f t="shared" si="4"/>
        <v>0</v>
      </c>
      <c r="K21" s="9">
        <f t="shared" si="5"/>
        <v>0</v>
      </c>
      <c r="L21" s="146"/>
      <c r="M21" s="10">
        <f t="shared" si="10"/>
        <v>1</v>
      </c>
      <c r="N21" s="49">
        <f t="shared" si="7"/>
        <v>0</v>
      </c>
      <c r="O21" s="43">
        <f t="shared" si="8"/>
        <v>0</v>
      </c>
      <c r="P21" s="34">
        <f t="shared" si="9"/>
        <v>0</v>
      </c>
    </row>
    <row r="22" spans="1:17" x14ac:dyDescent="0.2">
      <c r="A22" s="2" t="s">
        <v>253</v>
      </c>
      <c r="B22" s="2" t="s">
        <v>251</v>
      </c>
      <c r="C22" s="19" t="s">
        <v>110</v>
      </c>
      <c r="D22" s="147"/>
      <c r="E22" s="146"/>
      <c r="F22" s="40">
        <f t="shared" si="3"/>
        <v>0</v>
      </c>
      <c r="G22" s="155">
        <f t="shared" si="0"/>
        <v>8.0626990000000003</v>
      </c>
      <c r="H22" s="155">
        <f t="shared" si="1"/>
        <v>3.9111850000000001</v>
      </c>
      <c r="I22" s="40">
        <f t="shared" si="2"/>
        <v>2.0614465948299556</v>
      </c>
      <c r="J22" s="46">
        <f t="shared" si="4"/>
        <v>0</v>
      </c>
      <c r="K22" s="9">
        <f t="shared" si="5"/>
        <v>0</v>
      </c>
      <c r="L22" s="146"/>
      <c r="M22" s="10">
        <f t="shared" si="10"/>
        <v>1</v>
      </c>
      <c r="N22" s="49">
        <f t="shared" si="7"/>
        <v>0</v>
      </c>
      <c r="O22" s="43">
        <f t="shared" si="8"/>
        <v>0</v>
      </c>
      <c r="P22" s="34">
        <f t="shared" si="9"/>
        <v>0</v>
      </c>
    </row>
    <row r="23" spans="1:17" ht="12.75" thickBot="1" x14ac:dyDescent="0.25">
      <c r="A23" s="2" t="s">
        <v>253</v>
      </c>
      <c r="B23" s="2" t="s">
        <v>251</v>
      </c>
      <c r="C23" s="3" t="s">
        <v>111</v>
      </c>
      <c r="D23" s="148"/>
      <c r="E23" s="149"/>
      <c r="F23" s="41">
        <f t="shared" si="3"/>
        <v>0</v>
      </c>
      <c r="G23" s="158">
        <f t="shared" si="0"/>
        <v>18.815131000000001</v>
      </c>
      <c r="H23" s="184">
        <f t="shared" si="1"/>
        <v>8.9307730000000003</v>
      </c>
      <c r="I23" s="41">
        <f t="shared" si="2"/>
        <v>2.1067751918003066</v>
      </c>
      <c r="J23" s="47">
        <f t="shared" si="4"/>
        <v>0</v>
      </c>
      <c r="K23" s="12">
        <f t="shared" si="5"/>
        <v>0</v>
      </c>
      <c r="L23" s="149"/>
      <c r="M23" s="14">
        <f t="shared" si="10"/>
        <v>1</v>
      </c>
      <c r="N23" s="48">
        <f t="shared" si="7"/>
        <v>0</v>
      </c>
      <c r="O23" s="44">
        <f t="shared" si="8"/>
        <v>0</v>
      </c>
      <c r="P23" s="35">
        <f t="shared" si="9"/>
        <v>0</v>
      </c>
    </row>
    <row r="24" spans="1:17" ht="12.75" thickBot="1" x14ac:dyDescent="0.25">
      <c r="C24" s="5" t="str">
        <f>IF(Registry_Type=4,"Sum of Rates for White Males","Sum of Rates for All Races, Males")</f>
        <v>Sum of Rates for White Males</v>
      </c>
      <c r="D24" s="45">
        <f>SUM(D8:D15)+SUM(D17:D23)</f>
        <v>0</v>
      </c>
      <c r="E24" s="8"/>
      <c r="F24" s="8"/>
      <c r="G24" s="31"/>
      <c r="H24" s="31"/>
      <c r="I24" s="8"/>
      <c r="J24" s="38">
        <f>SUM(J8:J15)+SUM(J17:J23)</f>
        <v>0</v>
      </c>
      <c r="K24" s="20">
        <f t="shared" si="5"/>
        <v>0</v>
      </c>
      <c r="L24" s="8"/>
      <c r="M24" s="10"/>
      <c r="N24" s="8"/>
      <c r="O24" s="38">
        <f>SUM(O8:O15)+SUM(O17:O23)</f>
        <v>0</v>
      </c>
      <c r="P24" s="20">
        <f t="shared" si="9"/>
        <v>0</v>
      </c>
    </row>
    <row r="25" spans="1:17" x14ac:dyDescent="0.2">
      <c r="C25" s="1"/>
      <c r="D25" s="8"/>
      <c r="E25" s="8"/>
      <c r="F25" s="8"/>
      <c r="G25" s="31"/>
      <c r="H25" s="31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8"/>
      <c r="E26" s="8"/>
      <c r="F26" s="8"/>
      <c r="G26" s="31"/>
      <c r="H26" s="31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24" t="str">
        <f>Registry</f>
        <v>Alabama</v>
      </c>
      <c r="E27" s="125"/>
      <c r="F27" s="126"/>
      <c r="G27" s="130" t="s">
        <v>82</v>
      </c>
      <c r="H27" s="131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tr">
        <f>IF(Registry_Type=4,"White Females","All Races, Females")</f>
        <v>White Females</v>
      </c>
      <c r="D28" s="127" t="s">
        <v>86</v>
      </c>
      <c r="E28" s="128"/>
      <c r="F28" s="129"/>
      <c r="G28" s="133" t="s">
        <v>86</v>
      </c>
      <c r="H28" s="134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2017</v>
      </c>
      <c r="E29" s="22" t="str">
        <f>RegMCurrentStart&amp;"-"&amp;TEXT(RegMCurrentEnd,"00")</f>
        <v>2016-2017</v>
      </c>
      <c r="F29" s="23" t="s">
        <v>91</v>
      </c>
      <c r="G29" s="154" t="str">
        <f>SEERStart&amp;"-"&amp;TEXT(SEEREnd,"00")</f>
        <v>2013-2017</v>
      </c>
      <c r="H29" s="101" t="str">
        <f>USMortStart&amp;"-"&amp;TEXT(USMortEnd,"00")</f>
        <v>2013-2017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2013-2017</v>
      </c>
      <c r="M29" s="26" t="s">
        <v>93</v>
      </c>
      <c r="N29" s="22" t="str">
        <f>RegMCurrentStart&amp;"-"&amp;TEXT(RegMCurrentEnd,"00")</f>
        <v>2016-2017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29" t="s">
        <v>92</v>
      </c>
      <c r="E30" s="24" t="s">
        <v>95</v>
      </c>
      <c r="F30" s="25" t="s">
        <v>96</v>
      </c>
      <c r="G30" s="102" t="s">
        <v>92</v>
      </c>
      <c r="H30" s="103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251</v>
      </c>
      <c r="C31" s="19" t="s">
        <v>308</v>
      </c>
      <c r="D31" s="145"/>
      <c r="E31" s="146"/>
      <c r="F31" s="40">
        <f t="shared" ref="F31:F49" si="11">IF(E31=0,0,D31/E31)</f>
        <v>0</v>
      </c>
      <c r="G31" s="155">
        <f t="shared" ref="G31:G49" si="12">VLOOKUP(TRIM(A31)&amp;TRIM(B31)&amp;TRIM(C31), RateData, 3*(CaseYearMod-1995)+5, 0)</f>
        <v>6.3946690000000004</v>
      </c>
      <c r="H31" s="155">
        <f t="shared" ref="H31:H49" si="13">VLOOKUP(TRIM(A31)&amp;TRIM(B31)&amp;TRIM(C31), RateData, 3*(CaseYearMod-1995)+6, 0)</f>
        <v>1.3505510000000001</v>
      </c>
      <c r="I31" s="40">
        <f t="shared" ref="I31:I49" si="14">G31/H31</f>
        <v>4.7348593277854745</v>
      </c>
      <c r="J31" s="109">
        <f t="shared" ref="J31:J49" si="15">E31*I31</f>
        <v>0</v>
      </c>
      <c r="K31" s="110">
        <f t="shared" ref="K31:K52" si="16">IF(J31=0,0,(D31/J31*100))</f>
        <v>0</v>
      </c>
      <c r="L31" s="146"/>
      <c r="M31" s="10">
        <f t="shared" ref="M31:M49" si="17">IF(H31=0,1,IF(L31=0,1,H31/L31))</f>
        <v>1</v>
      </c>
      <c r="N31" s="49">
        <f t="shared" ref="N31:N49" si="18">IF(M31&lt;=1,(((1-AdjHigh)*E31)+(AdjHigh*M31*E31)),(((1-AdjLow)*E31)+(AdjLow*M31*E31)))</f>
        <v>0</v>
      </c>
      <c r="O31" s="42">
        <f t="shared" ref="O31:O49" si="19">N31*I31</f>
        <v>0</v>
      </c>
      <c r="P31" s="33">
        <f t="shared" ref="P31:P50" si="20">IF(O31=0,0,D31/O31*100)</f>
        <v>0</v>
      </c>
      <c r="Q31" s="8"/>
    </row>
    <row r="32" spans="1:17" x14ac:dyDescent="0.2">
      <c r="A32" s="2" t="s">
        <v>254</v>
      </c>
      <c r="B32" s="2" t="s">
        <v>251</v>
      </c>
      <c r="C32" s="19" t="s">
        <v>100</v>
      </c>
      <c r="D32" s="147"/>
      <c r="E32" s="146"/>
      <c r="F32" s="40">
        <f t="shared" si="11"/>
        <v>0</v>
      </c>
      <c r="G32" s="155">
        <f t="shared" si="12"/>
        <v>1.679101</v>
      </c>
      <c r="H32" s="155">
        <f t="shared" si="13"/>
        <v>1.4465920000000001</v>
      </c>
      <c r="I32" s="40">
        <f t="shared" si="14"/>
        <v>1.1607288025925762</v>
      </c>
      <c r="J32" s="46">
        <f t="shared" si="15"/>
        <v>0</v>
      </c>
      <c r="K32" s="9">
        <f t="shared" si="16"/>
        <v>0</v>
      </c>
      <c r="L32" s="146"/>
      <c r="M32" s="10">
        <f t="shared" si="17"/>
        <v>1</v>
      </c>
      <c r="N32" s="49">
        <f t="shared" si="18"/>
        <v>0</v>
      </c>
      <c r="O32" s="43">
        <f t="shared" si="19"/>
        <v>0</v>
      </c>
      <c r="P32" s="34">
        <f t="shared" si="20"/>
        <v>0</v>
      </c>
    </row>
    <row r="33" spans="1:16" x14ac:dyDescent="0.2">
      <c r="A33" s="2" t="s">
        <v>254</v>
      </c>
      <c r="B33" s="2" t="s">
        <v>251</v>
      </c>
      <c r="C33" s="19" t="s">
        <v>101</v>
      </c>
      <c r="D33" s="147"/>
      <c r="E33" s="146"/>
      <c r="F33" s="40">
        <f t="shared" si="11"/>
        <v>0</v>
      </c>
      <c r="G33" s="155">
        <f t="shared" si="12"/>
        <v>4.5481730000000002</v>
      </c>
      <c r="H33" s="155">
        <f t="shared" si="13"/>
        <v>1.9426620000000001</v>
      </c>
      <c r="I33" s="40">
        <f t="shared" si="14"/>
        <v>2.3412065505991264</v>
      </c>
      <c r="J33" s="46">
        <f t="shared" si="15"/>
        <v>0</v>
      </c>
      <c r="K33" s="9">
        <f t="shared" si="16"/>
        <v>0</v>
      </c>
      <c r="L33" s="146"/>
      <c r="M33" s="10">
        <f t="shared" si="17"/>
        <v>1</v>
      </c>
      <c r="N33" s="49">
        <f t="shared" si="18"/>
        <v>0</v>
      </c>
      <c r="O33" s="43">
        <f t="shared" si="19"/>
        <v>0</v>
      </c>
      <c r="P33" s="34">
        <f t="shared" si="20"/>
        <v>0</v>
      </c>
    </row>
    <row r="34" spans="1:16" x14ac:dyDescent="0.2">
      <c r="A34" s="2" t="s">
        <v>254</v>
      </c>
      <c r="B34" s="2" t="s">
        <v>251</v>
      </c>
      <c r="C34" s="19" t="s">
        <v>102</v>
      </c>
      <c r="D34" s="147"/>
      <c r="E34" s="146"/>
      <c r="F34" s="40">
        <f t="shared" si="11"/>
        <v>0</v>
      </c>
      <c r="G34" s="155">
        <f t="shared" si="12"/>
        <v>32.214011999999997</v>
      </c>
      <c r="H34" s="155">
        <f t="shared" si="13"/>
        <v>11.512327000000001</v>
      </c>
      <c r="I34" s="40">
        <f t="shared" si="14"/>
        <v>2.7982189873515577</v>
      </c>
      <c r="J34" s="46">
        <f t="shared" si="15"/>
        <v>0</v>
      </c>
      <c r="K34" s="9">
        <f t="shared" si="16"/>
        <v>0</v>
      </c>
      <c r="L34" s="146"/>
      <c r="M34" s="10">
        <f t="shared" si="17"/>
        <v>1</v>
      </c>
      <c r="N34" s="49">
        <f t="shared" si="18"/>
        <v>0</v>
      </c>
      <c r="O34" s="43">
        <f t="shared" si="19"/>
        <v>0</v>
      </c>
      <c r="P34" s="34">
        <f t="shared" si="20"/>
        <v>0</v>
      </c>
    </row>
    <row r="35" spans="1:16" x14ac:dyDescent="0.2">
      <c r="A35" s="2" t="s">
        <v>254</v>
      </c>
      <c r="B35" s="2" t="s">
        <v>251</v>
      </c>
      <c r="C35" s="19" t="s">
        <v>103</v>
      </c>
      <c r="D35" s="147"/>
      <c r="E35" s="146"/>
      <c r="F35" s="40">
        <f t="shared" si="11"/>
        <v>0</v>
      </c>
      <c r="G35" s="155">
        <f t="shared" si="12"/>
        <v>3.2738119999999999</v>
      </c>
      <c r="H35" s="155">
        <f t="shared" si="13"/>
        <v>2.2899349999999998</v>
      </c>
      <c r="I35" s="40">
        <f t="shared" si="14"/>
        <v>1.4296528067390559</v>
      </c>
      <c r="J35" s="46">
        <f t="shared" si="15"/>
        <v>0</v>
      </c>
      <c r="K35" s="9">
        <f t="shared" si="16"/>
        <v>0</v>
      </c>
      <c r="L35" s="146"/>
      <c r="M35" s="10">
        <f t="shared" si="17"/>
        <v>1</v>
      </c>
      <c r="N35" s="49">
        <f t="shared" si="18"/>
        <v>0</v>
      </c>
      <c r="O35" s="43">
        <f t="shared" si="19"/>
        <v>0</v>
      </c>
      <c r="P35" s="34">
        <f t="shared" si="20"/>
        <v>0</v>
      </c>
    </row>
    <row r="36" spans="1:16" x14ac:dyDescent="0.2">
      <c r="A36" s="2" t="s">
        <v>254</v>
      </c>
      <c r="B36" s="2" t="s">
        <v>251</v>
      </c>
      <c r="C36" s="19" t="s">
        <v>104</v>
      </c>
      <c r="D36" s="147"/>
      <c r="E36" s="146"/>
      <c r="F36" s="40">
        <f t="shared" si="11"/>
        <v>0</v>
      </c>
      <c r="G36" s="155">
        <f t="shared" si="12"/>
        <v>11.214852</v>
      </c>
      <c r="H36" s="155">
        <f t="shared" si="13"/>
        <v>9.4328970000000005</v>
      </c>
      <c r="I36" s="40">
        <f t="shared" si="14"/>
        <v>1.188908561176911</v>
      </c>
      <c r="J36" s="46">
        <f t="shared" si="15"/>
        <v>0</v>
      </c>
      <c r="K36" s="9">
        <f t="shared" si="16"/>
        <v>0</v>
      </c>
      <c r="L36" s="146"/>
      <c r="M36" s="10">
        <f t="shared" si="17"/>
        <v>1</v>
      </c>
      <c r="N36" s="49">
        <f t="shared" si="18"/>
        <v>0</v>
      </c>
      <c r="O36" s="43">
        <f t="shared" si="19"/>
        <v>0</v>
      </c>
      <c r="P36" s="34">
        <f t="shared" si="20"/>
        <v>0</v>
      </c>
    </row>
    <row r="37" spans="1:16" x14ac:dyDescent="0.2">
      <c r="A37" s="2" t="s">
        <v>254</v>
      </c>
      <c r="B37" s="2" t="s">
        <v>251</v>
      </c>
      <c r="C37" s="19" t="s">
        <v>105</v>
      </c>
      <c r="D37" s="147"/>
      <c r="E37" s="146"/>
      <c r="F37" s="40">
        <f t="shared" si="11"/>
        <v>0</v>
      </c>
      <c r="G37" s="155">
        <f t="shared" si="12"/>
        <v>44.575308</v>
      </c>
      <c r="H37" s="155">
        <f t="shared" si="13"/>
        <v>34.514251999999999</v>
      </c>
      <c r="I37" s="40">
        <f t="shared" si="14"/>
        <v>1.2915043907079313</v>
      </c>
      <c r="J37" s="46">
        <f t="shared" si="15"/>
        <v>0</v>
      </c>
      <c r="K37" s="9">
        <f t="shared" si="16"/>
        <v>0</v>
      </c>
      <c r="L37" s="146"/>
      <c r="M37" s="10">
        <f t="shared" si="17"/>
        <v>1</v>
      </c>
      <c r="N37" s="49">
        <f t="shared" si="18"/>
        <v>0</v>
      </c>
      <c r="O37" s="43">
        <f t="shared" si="19"/>
        <v>0</v>
      </c>
      <c r="P37" s="34">
        <f t="shared" si="20"/>
        <v>0</v>
      </c>
    </row>
    <row r="38" spans="1:16" x14ac:dyDescent="0.2">
      <c r="A38" s="2" t="s">
        <v>254</v>
      </c>
      <c r="B38" s="2" t="s">
        <v>251</v>
      </c>
      <c r="C38" s="19" t="s">
        <v>106</v>
      </c>
      <c r="D38" s="147"/>
      <c r="E38" s="146"/>
      <c r="F38" s="40">
        <f t="shared" si="11"/>
        <v>0</v>
      </c>
      <c r="G38" s="155">
        <f t="shared" si="12"/>
        <v>23.175773</v>
      </c>
      <c r="H38" s="155">
        <f t="shared" si="13"/>
        <v>1.7230529999999999</v>
      </c>
      <c r="I38" s="40">
        <f t="shared" si="14"/>
        <v>13.45041214634721</v>
      </c>
      <c r="J38" s="46">
        <f t="shared" si="15"/>
        <v>0</v>
      </c>
      <c r="K38" s="9">
        <f t="shared" si="16"/>
        <v>0</v>
      </c>
      <c r="L38" s="146"/>
      <c r="M38" s="10">
        <f t="shared" si="17"/>
        <v>1</v>
      </c>
      <c r="N38" s="49">
        <f t="shared" si="18"/>
        <v>0</v>
      </c>
      <c r="O38" s="43">
        <f t="shared" si="19"/>
        <v>0</v>
      </c>
      <c r="P38" s="34">
        <f t="shared" si="20"/>
        <v>0</v>
      </c>
    </row>
    <row r="39" spans="1:16" x14ac:dyDescent="0.2">
      <c r="A39" s="2" t="s">
        <v>254</v>
      </c>
      <c r="B39" s="2" t="s">
        <v>251</v>
      </c>
      <c r="C39" s="19" t="s">
        <v>310</v>
      </c>
      <c r="D39" s="210"/>
      <c r="E39" s="211"/>
      <c r="F39" s="40">
        <f t="shared" si="11"/>
        <v>0</v>
      </c>
      <c r="G39" s="155">
        <f t="shared" si="12"/>
        <v>130.84808100000001</v>
      </c>
      <c r="H39" s="155">
        <f t="shared" si="13"/>
        <v>19.815693</v>
      </c>
      <c r="I39" s="40">
        <f t="shared" si="14"/>
        <v>6.6032553592750967</v>
      </c>
      <c r="J39" s="46">
        <f>E39*I39</f>
        <v>0</v>
      </c>
      <c r="K39" s="9">
        <f>IF(J39=0,0,(D39/J39*100))</f>
        <v>0</v>
      </c>
      <c r="L39" s="212"/>
      <c r="M39" s="10">
        <f t="shared" si="17"/>
        <v>1</v>
      </c>
      <c r="N39" s="49">
        <f t="shared" si="18"/>
        <v>0</v>
      </c>
      <c r="O39" s="43">
        <f t="shared" si="19"/>
        <v>0</v>
      </c>
      <c r="P39" s="34">
        <f t="shared" si="20"/>
        <v>0</v>
      </c>
    </row>
    <row r="40" spans="1:16" x14ac:dyDescent="0.2">
      <c r="A40" s="2" t="s">
        <v>254</v>
      </c>
      <c r="B40" s="2" t="s">
        <v>251</v>
      </c>
      <c r="C40" s="19" t="s">
        <v>114</v>
      </c>
      <c r="D40" s="147"/>
      <c r="E40" s="146"/>
      <c r="F40" s="40">
        <f t="shared" si="11"/>
        <v>0</v>
      </c>
      <c r="G40" s="155">
        <f t="shared" si="12"/>
        <v>6.7827029999999997</v>
      </c>
      <c r="H40" s="155">
        <f t="shared" si="13"/>
        <v>2.1594329999999999</v>
      </c>
      <c r="I40" s="40">
        <f t="shared" si="14"/>
        <v>3.1409647810327987</v>
      </c>
      <c r="J40" s="46">
        <f t="shared" si="15"/>
        <v>0</v>
      </c>
      <c r="K40" s="9">
        <f t="shared" si="16"/>
        <v>0</v>
      </c>
      <c r="L40" s="146"/>
      <c r="M40" s="10">
        <f t="shared" si="17"/>
        <v>1</v>
      </c>
      <c r="N40" s="49">
        <f t="shared" si="18"/>
        <v>0</v>
      </c>
      <c r="O40" s="43">
        <f t="shared" si="19"/>
        <v>0</v>
      </c>
      <c r="P40" s="34">
        <f t="shared" si="20"/>
        <v>0</v>
      </c>
    </row>
    <row r="41" spans="1:16" x14ac:dyDescent="0.2">
      <c r="A41" s="2" t="s">
        <v>254</v>
      </c>
      <c r="B41" s="2" t="s">
        <v>251</v>
      </c>
      <c r="C41" s="19" t="s">
        <v>115</v>
      </c>
      <c r="D41" s="147"/>
      <c r="E41" s="146"/>
      <c r="F41" s="40">
        <f t="shared" si="11"/>
        <v>0</v>
      </c>
      <c r="G41" s="155">
        <f t="shared" si="12"/>
        <v>27.967625999999999</v>
      </c>
      <c r="H41" s="155">
        <f t="shared" si="13"/>
        <v>4.4741270000000002</v>
      </c>
      <c r="I41" s="40">
        <f t="shared" si="14"/>
        <v>6.2509682894562442</v>
      </c>
      <c r="J41" s="46">
        <f t="shared" si="15"/>
        <v>0</v>
      </c>
      <c r="K41" s="9">
        <f t="shared" si="16"/>
        <v>0</v>
      </c>
      <c r="L41" s="146"/>
      <c r="M41" s="10">
        <f t="shared" si="17"/>
        <v>1</v>
      </c>
      <c r="N41" s="49">
        <f t="shared" si="18"/>
        <v>0</v>
      </c>
      <c r="O41" s="43">
        <f t="shared" si="19"/>
        <v>0</v>
      </c>
      <c r="P41" s="34">
        <f t="shared" si="20"/>
        <v>0</v>
      </c>
    </row>
    <row r="42" spans="1:16" x14ac:dyDescent="0.2">
      <c r="A42" s="2" t="s">
        <v>254</v>
      </c>
      <c r="B42" s="2" t="s">
        <v>251</v>
      </c>
      <c r="C42" s="19" t="s">
        <v>116</v>
      </c>
      <c r="D42" s="147"/>
      <c r="E42" s="146"/>
      <c r="F42" s="40">
        <f t="shared" si="11"/>
        <v>0</v>
      </c>
      <c r="G42" s="155">
        <f t="shared" si="12"/>
        <v>11.766028</v>
      </c>
      <c r="H42" s="155">
        <f t="shared" si="13"/>
        <v>7.1303070000000002</v>
      </c>
      <c r="I42" s="40">
        <f t="shared" si="14"/>
        <v>1.6501432547013755</v>
      </c>
      <c r="J42" s="46">
        <f t="shared" si="15"/>
        <v>0</v>
      </c>
      <c r="K42" s="9">
        <f t="shared" si="16"/>
        <v>0</v>
      </c>
      <c r="L42" s="146"/>
      <c r="M42" s="10">
        <f t="shared" si="17"/>
        <v>1</v>
      </c>
      <c r="N42" s="49">
        <f t="shared" si="18"/>
        <v>0</v>
      </c>
      <c r="O42" s="43">
        <f t="shared" si="19"/>
        <v>0</v>
      </c>
      <c r="P42" s="34">
        <f t="shared" si="20"/>
        <v>0</v>
      </c>
    </row>
    <row r="43" spans="1:16" x14ac:dyDescent="0.2">
      <c r="A43" s="2" t="s">
        <v>254</v>
      </c>
      <c r="B43" s="2" t="s">
        <v>251</v>
      </c>
      <c r="C43" s="19" t="s">
        <v>279</v>
      </c>
      <c r="D43" s="147"/>
      <c r="E43" s="146"/>
      <c r="F43" s="40">
        <f t="shared" si="11"/>
        <v>0</v>
      </c>
      <c r="G43" s="155">
        <f t="shared" si="12"/>
        <v>8.556832</v>
      </c>
      <c r="H43" s="155">
        <f t="shared" si="13"/>
        <v>2.177368</v>
      </c>
      <c r="I43" s="40">
        <f t="shared" si="14"/>
        <v>3.9298970132747426</v>
      </c>
      <c r="J43" s="46">
        <f t="shared" si="15"/>
        <v>0</v>
      </c>
      <c r="K43" s="9">
        <f t="shared" si="16"/>
        <v>0</v>
      </c>
      <c r="L43" s="146"/>
      <c r="M43" s="10">
        <f t="shared" si="17"/>
        <v>1</v>
      </c>
      <c r="N43" s="49">
        <f t="shared" si="18"/>
        <v>0</v>
      </c>
      <c r="O43" s="43">
        <f t="shared" si="19"/>
        <v>0</v>
      </c>
      <c r="P43" s="34">
        <f t="shared" si="20"/>
        <v>0</v>
      </c>
    </row>
    <row r="44" spans="1:16" x14ac:dyDescent="0.2">
      <c r="A44" s="2" t="s">
        <v>254</v>
      </c>
      <c r="B44" s="2" t="s">
        <v>251</v>
      </c>
      <c r="C44" s="19" t="s">
        <v>108</v>
      </c>
      <c r="D44" s="147"/>
      <c r="E44" s="146"/>
      <c r="F44" s="40">
        <f t="shared" si="11"/>
        <v>0</v>
      </c>
      <c r="G44" s="155">
        <f t="shared" si="12"/>
        <v>10.540779000000001</v>
      </c>
      <c r="H44" s="155">
        <f t="shared" si="13"/>
        <v>2.3879380000000001</v>
      </c>
      <c r="I44" s="40">
        <f t="shared" si="14"/>
        <v>4.4141761637027424</v>
      </c>
      <c r="J44" s="46">
        <f t="shared" si="15"/>
        <v>0</v>
      </c>
      <c r="K44" s="9">
        <f t="shared" si="16"/>
        <v>0</v>
      </c>
      <c r="L44" s="146"/>
      <c r="M44" s="10">
        <f t="shared" si="17"/>
        <v>1</v>
      </c>
      <c r="N44" s="49">
        <f t="shared" si="18"/>
        <v>0</v>
      </c>
      <c r="O44" s="43">
        <f t="shared" si="19"/>
        <v>0</v>
      </c>
      <c r="P44" s="34">
        <f t="shared" si="20"/>
        <v>0</v>
      </c>
    </row>
    <row r="45" spans="1:16" x14ac:dyDescent="0.2">
      <c r="A45" s="2" t="s">
        <v>254</v>
      </c>
      <c r="B45" s="2" t="s">
        <v>251</v>
      </c>
      <c r="C45" s="19" t="s">
        <v>109</v>
      </c>
      <c r="D45" s="147"/>
      <c r="E45" s="146"/>
      <c r="F45" s="40">
        <f t="shared" si="11"/>
        <v>0</v>
      </c>
      <c r="G45" s="155">
        <f t="shared" si="12"/>
        <v>5.8454550000000003</v>
      </c>
      <c r="H45" s="155">
        <f t="shared" si="13"/>
        <v>3.9423170000000001</v>
      </c>
      <c r="I45" s="40">
        <f t="shared" si="14"/>
        <v>1.482746060248326</v>
      </c>
      <c r="J45" s="46">
        <f t="shared" si="15"/>
        <v>0</v>
      </c>
      <c r="K45" s="9">
        <f t="shared" si="16"/>
        <v>0</v>
      </c>
      <c r="L45" s="146"/>
      <c r="M45" s="10">
        <f t="shared" si="17"/>
        <v>1</v>
      </c>
      <c r="N45" s="49">
        <f t="shared" si="18"/>
        <v>0</v>
      </c>
      <c r="O45" s="43">
        <f t="shared" si="19"/>
        <v>0</v>
      </c>
      <c r="P45" s="34">
        <f t="shared" si="20"/>
        <v>0</v>
      </c>
    </row>
    <row r="46" spans="1:16" x14ac:dyDescent="0.2">
      <c r="A46" s="2" t="s">
        <v>254</v>
      </c>
      <c r="B46" s="2" t="s">
        <v>251</v>
      </c>
      <c r="C46" s="19" t="s">
        <v>280</v>
      </c>
      <c r="D46" s="147"/>
      <c r="E46" s="146"/>
      <c r="F46" s="40">
        <f t="shared" si="11"/>
        <v>0</v>
      </c>
      <c r="G46" s="155">
        <f t="shared" si="12"/>
        <v>2.2947959999999998</v>
      </c>
      <c r="H46" s="155">
        <f t="shared" si="13"/>
        <v>0.24007200000000001</v>
      </c>
      <c r="I46" s="40">
        <f t="shared" si="14"/>
        <v>9.558782365290412</v>
      </c>
      <c r="J46" s="46">
        <f t="shared" si="15"/>
        <v>0</v>
      </c>
      <c r="K46" s="9">
        <f t="shared" si="16"/>
        <v>0</v>
      </c>
      <c r="L46" s="146"/>
      <c r="M46" s="10">
        <f t="shared" si="17"/>
        <v>1</v>
      </c>
      <c r="N46" s="49">
        <f t="shared" si="18"/>
        <v>0</v>
      </c>
      <c r="O46" s="43">
        <f t="shared" si="19"/>
        <v>0</v>
      </c>
      <c r="P46" s="34">
        <f t="shared" si="20"/>
        <v>0</v>
      </c>
    </row>
    <row r="47" spans="1:16" x14ac:dyDescent="0.2">
      <c r="A47" s="2" t="s">
        <v>254</v>
      </c>
      <c r="B47" s="2" t="s">
        <v>251</v>
      </c>
      <c r="C47" s="19" t="s">
        <v>281</v>
      </c>
      <c r="D47" s="147"/>
      <c r="E47" s="146"/>
      <c r="F47" s="40">
        <f t="shared" si="11"/>
        <v>0</v>
      </c>
      <c r="G47" s="155">
        <f t="shared" si="12"/>
        <v>16.90428</v>
      </c>
      <c r="H47" s="155">
        <f t="shared" si="13"/>
        <v>4.4283229999999998</v>
      </c>
      <c r="I47" s="40">
        <f t="shared" si="14"/>
        <v>3.8173096226268952</v>
      </c>
      <c r="J47" s="46">
        <f t="shared" si="15"/>
        <v>0</v>
      </c>
      <c r="K47" s="9">
        <f t="shared" si="16"/>
        <v>0</v>
      </c>
      <c r="L47" s="146"/>
      <c r="M47" s="10">
        <f t="shared" si="17"/>
        <v>1</v>
      </c>
      <c r="N47" s="49">
        <f t="shared" si="18"/>
        <v>0</v>
      </c>
      <c r="O47" s="43">
        <f t="shared" si="19"/>
        <v>0</v>
      </c>
      <c r="P47" s="34">
        <f t="shared" si="20"/>
        <v>0</v>
      </c>
    </row>
    <row r="48" spans="1:16" x14ac:dyDescent="0.2">
      <c r="A48" s="2" t="s">
        <v>254</v>
      </c>
      <c r="B48" s="2" t="s">
        <v>251</v>
      </c>
      <c r="C48" s="19" t="s">
        <v>110</v>
      </c>
      <c r="D48" s="147"/>
      <c r="E48" s="146"/>
      <c r="F48" s="40">
        <f t="shared" si="11"/>
        <v>0</v>
      </c>
      <c r="G48" s="155">
        <f t="shared" si="12"/>
        <v>4.8022939999999998</v>
      </c>
      <c r="H48" s="155">
        <f t="shared" si="13"/>
        <v>2.3540420000000002</v>
      </c>
      <c r="I48" s="40">
        <f t="shared" si="14"/>
        <v>2.040020526396725</v>
      </c>
      <c r="J48" s="46">
        <f t="shared" si="15"/>
        <v>0</v>
      </c>
      <c r="K48" s="9">
        <f t="shared" si="16"/>
        <v>0</v>
      </c>
      <c r="L48" s="146"/>
      <c r="M48" s="10">
        <f t="shared" si="17"/>
        <v>1</v>
      </c>
      <c r="N48" s="49">
        <f t="shared" si="18"/>
        <v>0</v>
      </c>
      <c r="O48" s="43">
        <f t="shared" si="19"/>
        <v>0</v>
      </c>
      <c r="P48" s="34">
        <f t="shared" si="20"/>
        <v>0</v>
      </c>
    </row>
    <row r="49" spans="1:17" ht="12.75" thickBot="1" x14ac:dyDescent="0.25">
      <c r="A49" s="2" t="s">
        <v>254</v>
      </c>
      <c r="B49" s="2" t="s">
        <v>251</v>
      </c>
      <c r="C49" s="3" t="s">
        <v>111</v>
      </c>
      <c r="D49" s="148"/>
      <c r="E49" s="149"/>
      <c r="F49" s="41">
        <f t="shared" si="11"/>
        <v>0</v>
      </c>
      <c r="G49" s="158">
        <f t="shared" si="12"/>
        <v>11.308484</v>
      </c>
      <c r="H49" s="184">
        <f t="shared" si="13"/>
        <v>4.9848860000000004</v>
      </c>
      <c r="I49" s="41">
        <f t="shared" si="14"/>
        <v>2.2685541855922078</v>
      </c>
      <c r="J49" s="47">
        <f t="shared" si="15"/>
        <v>0</v>
      </c>
      <c r="K49" s="12">
        <f t="shared" si="16"/>
        <v>0</v>
      </c>
      <c r="L49" s="149"/>
      <c r="M49" s="14">
        <f t="shared" si="17"/>
        <v>1</v>
      </c>
      <c r="N49" s="48">
        <f t="shared" si="18"/>
        <v>0</v>
      </c>
      <c r="O49" s="44">
        <f t="shared" si="19"/>
        <v>0</v>
      </c>
      <c r="P49" s="35">
        <f t="shared" si="20"/>
        <v>0</v>
      </c>
    </row>
    <row r="50" spans="1:17" ht="12.75" thickBot="1" x14ac:dyDescent="0.25">
      <c r="C50" s="5" t="str">
        <f>IF(Registry_Type=4,"Sum of Rates for White Females","Sum of Rates for All Races, Females")</f>
        <v>Sum of Rates for White Females</v>
      </c>
      <c r="D50" s="39">
        <f>SUM(D31:D49)</f>
        <v>0</v>
      </c>
      <c r="E50" s="8"/>
      <c r="F50" s="8"/>
      <c r="G50" s="31"/>
      <c r="H50" s="31"/>
      <c r="I50" s="8"/>
      <c r="J50" s="45">
        <f>SUM(J31:J49)</f>
        <v>0</v>
      </c>
      <c r="K50" s="13">
        <f t="shared" si="16"/>
        <v>0</v>
      </c>
      <c r="L50" s="8"/>
      <c r="M50" s="10"/>
      <c r="N50" s="8"/>
      <c r="O50" s="45">
        <f>SUM(O31:O49)</f>
        <v>0</v>
      </c>
      <c r="P50" s="13">
        <f t="shared" si="20"/>
        <v>0</v>
      </c>
    </row>
    <row r="51" spans="1:17" x14ac:dyDescent="0.2">
      <c r="D51" s="8"/>
      <c r="E51" s="8"/>
      <c r="F51" s="8"/>
      <c r="G51" s="31"/>
      <c r="H51" s="31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tr">
        <f>IF(Registry_Type=4,"Sum of Whites, Gender Weighted","Sum of All Races, Gender Weighted")</f>
        <v>Sum of Whites, Gender Weighted</v>
      </c>
      <c r="D52" s="48">
        <f>IF(Registry_Type=4,(D24*WhiteMalePop+D50*WhiteFemalePop)/WhitePop,(D24*AllRacesMalePop+D50*AllRacesFemalePop)/AllRacesTotalPop)</f>
        <v>0</v>
      </c>
      <c r="E52" s="11"/>
      <c r="F52" s="11"/>
      <c r="G52" s="32"/>
      <c r="H52" s="32"/>
      <c r="I52" s="11"/>
      <c r="J52" s="48">
        <f>IF(Registry_Type=4,((J24*WhiteMalePop+J50*WhiteFemalePop)/WhitePop),((J24*AllRacesMalePop+J50*AllRacesFemalePop)/AllRacesTotalPop))</f>
        <v>0</v>
      </c>
      <c r="K52" s="11">
        <f t="shared" si="16"/>
        <v>0</v>
      </c>
      <c r="L52" s="11"/>
      <c r="M52" s="14"/>
      <c r="N52" s="11"/>
      <c r="O52" s="48">
        <f>IF(Registry_Type=4,((O24*WhiteMalePop+O50*WhiteFemalePop)/WhitePop),((O24*AllRacesMalePop+O50*AllRacesFemalePop)/AllRacesTotalPop))</f>
        <v>0</v>
      </c>
      <c r="P52" s="209">
        <f>IF(Registry_Type=4,((P24*WhiteMalePop+P50*WhiteFemalePop)/WhitePop)/100,((P24*AllRacesMalePop+P50*AllRacesFemalePop)/AllRacesTotalPop)/100)</f>
        <v>0</v>
      </c>
    </row>
    <row r="53" spans="1:17" ht="12.75" hidden="1" thickBot="1" x14ac:dyDescent="0.25">
      <c r="C53" s="4" t="s">
        <v>117</v>
      </c>
      <c r="D53" s="15" t="e">
        <f>#REF!+D50</f>
        <v>#REF!</v>
      </c>
      <c r="E53" s="8"/>
      <c r="F53" s="8"/>
      <c r="G53" s="31"/>
      <c r="H53" s="31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5" spans="1:17" ht="12.75" x14ac:dyDescent="0.2">
      <c r="C55" t="s">
        <v>118</v>
      </c>
      <c r="D55"/>
      <c r="E55"/>
      <c r="F55"/>
      <c r="G55" s="99"/>
      <c r="H55" s="99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/>
      <c r="E56"/>
      <c r="F56"/>
      <c r="G56" s="99"/>
      <c r="H56" s="99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/>
      <c r="E59"/>
      <c r="F59"/>
      <c r="G59" s="99"/>
      <c r="H59" s="9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/>
      <c r="E60"/>
      <c r="F60"/>
      <c r="G60" s="99"/>
      <c r="H60" s="99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/>
      <c r="E61"/>
      <c r="F61"/>
      <c r="G61" s="99"/>
      <c r="H61" s="99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/>
      <c r="E62"/>
      <c r="F62"/>
      <c r="G62" s="99"/>
      <c r="H62" s="99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/>
      <c r="E63"/>
      <c r="F63"/>
      <c r="G63" s="99"/>
      <c r="H63" s="99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/>
      <c r="E64"/>
      <c r="F64"/>
      <c r="G64" s="99"/>
      <c r="H64" s="99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/>
      <c r="E65"/>
      <c r="F65"/>
      <c r="G65" s="99"/>
      <c r="H65" s="99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/>
      <c r="E66"/>
      <c r="F66"/>
      <c r="G66" s="99"/>
      <c r="H66" s="99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/>
      <c r="E67"/>
      <c r="F67"/>
      <c r="G67" s="99"/>
      <c r="H67" s="99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/>
      <c r="E68"/>
      <c r="F68"/>
      <c r="G68" s="99"/>
      <c r="H68" s="99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/>
      <c r="E69"/>
      <c r="F69"/>
      <c r="G69" s="99"/>
      <c r="H69" s="9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/>
      <c r="E70"/>
      <c r="F70"/>
      <c r="G70" s="99"/>
      <c r="H70" s="99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/>
      <c r="E71"/>
      <c r="F71"/>
      <c r="G71" s="99"/>
      <c r="H71" s="99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/>
      <c r="E72"/>
      <c r="F72"/>
      <c r="G72" s="99"/>
      <c r="H72" s="99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/>
      <c r="E73"/>
      <c r="F73"/>
      <c r="G73" s="99"/>
      <c r="H73" s="99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/>
      <c r="E74"/>
      <c r="F74"/>
      <c r="G74" s="99"/>
      <c r="H74" s="99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/>
      <c r="E75"/>
      <c r="F75"/>
      <c r="G75" s="99"/>
      <c r="H75" s="99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/>
      <c r="E76"/>
      <c r="F76"/>
      <c r="G76" s="99"/>
      <c r="H76" s="99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/>
      <c r="E77"/>
      <c r="F77"/>
      <c r="G77" s="99"/>
      <c r="H77" s="99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/>
      <c r="E78"/>
      <c r="F78"/>
      <c r="G78" s="99"/>
      <c r="H78" s="99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/>
      <c r="E79"/>
      <c r="F79"/>
      <c r="G79" s="99"/>
      <c r="H79" s="9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/>
      <c r="E80"/>
      <c r="F80"/>
      <c r="G80" s="99"/>
      <c r="H80" s="99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/>
      <c r="E81"/>
      <c r="F81"/>
      <c r="G81" s="99"/>
      <c r="H81" s="99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/>
      <c r="E82"/>
      <c r="F82"/>
      <c r="G82" s="99"/>
      <c r="H82" s="99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/>
      <c r="E83"/>
      <c r="F83"/>
      <c r="G83" s="99"/>
      <c r="H83" s="99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/>
      <c r="E84"/>
      <c r="F84"/>
      <c r="G84" s="99"/>
      <c r="H84" s="99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/>
      <c r="E85"/>
      <c r="F85"/>
      <c r="G85" s="99"/>
      <c r="H85" s="99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/>
      <c r="E86"/>
      <c r="F86"/>
      <c r="G86" s="99"/>
      <c r="H86" s="99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/>
      <c r="E87"/>
      <c r="F87"/>
      <c r="G87" s="99"/>
      <c r="H87" s="99"/>
      <c r="I87"/>
      <c r="J87"/>
      <c r="K87"/>
      <c r="L87"/>
      <c r="M87"/>
      <c r="N87"/>
      <c r="O87"/>
      <c r="P87"/>
      <c r="Q87"/>
    </row>
    <row r="88" spans="3:17" ht="12.75" hidden="1" customHeight="1" x14ac:dyDescent="0.2">
      <c r="C88"/>
      <c r="D88"/>
      <c r="E88"/>
      <c r="F88"/>
      <c r="G88" s="99"/>
      <c r="H88" s="99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/>
      <c r="E89"/>
      <c r="F89"/>
      <c r="G89" s="99"/>
      <c r="H89" s="99"/>
      <c r="I89"/>
      <c r="J89"/>
      <c r="K89"/>
      <c r="L89"/>
      <c r="M89"/>
      <c r="N89"/>
      <c r="O89"/>
      <c r="P89"/>
      <c r="Q89"/>
    </row>
    <row r="90" spans="3:17" ht="12.75" x14ac:dyDescent="0.2">
      <c r="C90"/>
      <c r="D90"/>
      <c r="E90"/>
      <c r="F90"/>
      <c r="G90" s="99"/>
      <c r="H90" s="99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/>
      <c r="E91"/>
      <c r="F91"/>
      <c r="G91" s="99"/>
      <c r="H91" s="99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/>
      <c r="E92"/>
      <c r="F92"/>
      <c r="G92" s="99"/>
      <c r="H92" s="99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/>
      <c r="E93"/>
      <c r="F93"/>
      <c r="G93" s="99"/>
      <c r="H93" s="99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/>
      <c r="E94"/>
      <c r="F94"/>
      <c r="G94" s="99"/>
      <c r="H94" s="99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/>
      <c r="E95"/>
      <c r="F95"/>
      <c r="G95" s="99"/>
      <c r="H95" s="99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/>
      <c r="E96"/>
      <c r="F96"/>
      <c r="G96" s="99"/>
      <c r="H96" s="99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/>
      <c r="E97"/>
      <c r="F97"/>
      <c r="G97" s="99"/>
      <c r="H97" s="99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/>
      <c r="E98"/>
      <c r="F98"/>
      <c r="G98" s="99"/>
      <c r="H98" s="99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/>
      <c r="E99"/>
      <c r="F99"/>
      <c r="G99" s="99"/>
      <c r="H99" s="99"/>
      <c r="I99"/>
      <c r="J99"/>
      <c r="K99"/>
      <c r="L99"/>
      <c r="M99"/>
      <c r="N99"/>
      <c r="O99"/>
      <c r="P99"/>
      <c r="Q99"/>
    </row>
    <row r="100" spans="3:17" ht="12.75" hidden="1" x14ac:dyDescent="0.2">
      <c r="C100"/>
      <c r="D100"/>
      <c r="E100"/>
      <c r="F100"/>
      <c r="G100" s="99"/>
      <c r="H100" s="99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/>
      <c r="E101"/>
      <c r="F101"/>
      <c r="G101" s="99"/>
      <c r="H101" s="99"/>
      <c r="I101"/>
      <c r="J101"/>
      <c r="K101"/>
      <c r="L101"/>
      <c r="M101"/>
      <c r="N101"/>
      <c r="O101"/>
      <c r="P101"/>
      <c r="Q101"/>
    </row>
    <row r="102" spans="3:17" ht="12.75" x14ac:dyDescent="0.2">
      <c r="C102"/>
      <c r="D102"/>
      <c r="E102"/>
      <c r="F102"/>
      <c r="G102" s="99"/>
      <c r="H102" s="99"/>
      <c r="I102"/>
      <c r="J102"/>
      <c r="K102"/>
      <c r="L102"/>
      <c r="M102"/>
      <c r="N102"/>
      <c r="O102"/>
      <c r="P102"/>
      <c r="Q102"/>
    </row>
    <row r="103" spans="3:17" ht="12.75" hidden="1" x14ac:dyDescent="0.2">
      <c r="C103"/>
      <c r="D103"/>
      <c r="E103"/>
      <c r="F103"/>
      <c r="G103" s="99"/>
      <c r="H103" s="99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/>
      <c r="E104"/>
      <c r="F104"/>
      <c r="G104" s="99"/>
      <c r="H104" s="99"/>
      <c r="I104"/>
      <c r="J104"/>
      <c r="K104"/>
      <c r="L104"/>
      <c r="M104"/>
      <c r="N104"/>
      <c r="O104"/>
      <c r="P104"/>
      <c r="Q104"/>
    </row>
    <row r="105" spans="3:17" ht="12.75" x14ac:dyDescent="0.2">
      <c r="C105"/>
      <c r="D105"/>
      <c r="E105"/>
      <c r="F105"/>
      <c r="G105" s="99"/>
      <c r="H105" s="99"/>
      <c r="I105"/>
      <c r="J105"/>
      <c r="K105"/>
      <c r="L105"/>
      <c r="M105"/>
      <c r="N105"/>
      <c r="O105"/>
      <c r="P105"/>
      <c r="Q105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&amp;CWhites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78"/>
  <sheetViews>
    <sheetView showGridLines="0" showRowColHeaders="0" workbookViewId="0"/>
  </sheetViews>
  <sheetFormatPr defaultRowHeight="12.95" customHeight="1" x14ac:dyDescent="0.2"/>
  <cols>
    <col min="1" max="3" width="5.7109375" style="73" customWidth="1"/>
    <col min="4" max="4" width="6.85546875" style="73" customWidth="1"/>
    <col min="5" max="10" width="9.140625" style="73"/>
    <col min="11" max="11" width="9.42578125" style="73" customWidth="1"/>
    <col min="12" max="16384" width="9.140625" style="73"/>
  </cols>
  <sheetData>
    <row r="1" spans="1:2" ht="18" x14ac:dyDescent="0.25">
      <c r="A1" s="83" t="str">
        <f>'Adjustment Info'!A1</f>
        <v>Worksheet for Completeness of Case Ascertainment, version 2.2.b</v>
      </c>
    </row>
    <row r="2" spans="1:2" ht="12.95" customHeight="1" x14ac:dyDescent="0.25">
      <c r="A2" s="84" t="s">
        <v>126</v>
      </c>
    </row>
    <row r="4" spans="1:2" ht="12.95" customHeight="1" x14ac:dyDescent="0.25">
      <c r="A4" s="74" t="s">
        <v>118</v>
      </c>
    </row>
    <row r="5" spans="1:2" ht="12.95" customHeight="1" x14ac:dyDescent="0.25">
      <c r="A5" s="73" t="s">
        <v>127</v>
      </c>
      <c r="B5" s="84" t="s">
        <v>128</v>
      </c>
    </row>
    <row r="6" spans="1:2" ht="12.95" customHeight="1" x14ac:dyDescent="0.25">
      <c r="A6" s="73" t="s">
        <v>129</v>
      </c>
      <c r="B6" s="84" t="s">
        <v>130</v>
      </c>
    </row>
    <row r="7" spans="1:2" ht="12.95" customHeight="1" x14ac:dyDescent="0.25">
      <c r="A7" s="73" t="s">
        <v>131</v>
      </c>
      <c r="B7" s="84" t="s">
        <v>132</v>
      </c>
    </row>
    <row r="8" spans="1:2" ht="12.95" customHeight="1" x14ac:dyDescent="0.25">
      <c r="A8" s="73" t="s">
        <v>133</v>
      </c>
      <c r="B8" s="84" t="s">
        <v>134</v>
      </c>
    </row>
    <row r="9" spans="1:2" ht="12.95" customHeight="1" x14ac:dyDescent="0.25">
      <c r="B9" s="84" t="s">
        <v>135</v>
      </c>
    </row>
    <row r="10" spans="1:2" ht="12.95" customHeight="1" x14ac:dyDescent="0.25">
      <c r="A10" s="73" t="s">
        <v>136</v>
      </c>
      <c r="B10" s="84" t="s">
        <v>137</v>
      </c>
    </row>
    <row r="11" spans="1:2" ht="12.95" customHeight="1" x14ac:dyDescent="0.25">
      <c r="A11" s="73" t="s">
        <v>138</v>
      </c>
      <c r="B11" s="84" t="s">
        <v>139</v>
      </c>
    </row>
    <row r="14" spans="1:2" ht="12.95" customHeight="1" x14ac:dyDescent="0.25">
      <c r="A14" s="74" t="s">
        <v>140</v>
      </c>
    </row>
    <row r="15" spans="1:2" ht="12.95" customHeight="1" x14ac:dyDescent="0.25">
      <c r="A15" s="84" t="s">
        <v>141</v>
      </c>
    </row>
    <row r="16" spans="1:2" ht="12.95" customHeight="1" x14ac:dyDescent="0.25">
      <c r="B16" s="74" t="s">
        <v>142</v>
      </c>
    </row>
    <row r="17" spans="2:4" ht="12.95" customHeight="1" x14ac:dyDescent="0.25">
      <c r="B17" s="73" t="s">
        <v>143</v>
      </c>
      <c r="C17" s="84" t="s">
        <v>144</v>
      </c>
    </row>
    <row r="18" spans="2:4" ht="12.95" customHeight="1" x14ac:dyDescent="0.25">
      <c r="B18" s="73" t="s">
        <v>145</v>
      </c>
      <c r="C18" s="84" t="s">
        <v>146</v>
      </c>
    </row>
    <row r="20" spans="2:4" ht="12.95" customHeight="1" x14ac:dyDescent="0.25">
      <c r="B20" s="74" t="s">
        <v>147</v>
      </c>
    </row>
    <row r="21" spans="2:4" ht="12.95" customHeight="1" x14ac:dyDescent="0.25">
      <c r="B21" s="74"/>
      <c r="C21" s="84" t="s">
        <v>148</v>
      </c>
    </row>
    <row r="22" spans="2:4" ht="12.95" customHeight="1" x14ac:dyDescent="0.25">
      <c r="B22" s="73" t="s">
        <v>149</v>
      </c>
      <c r="C22" s="84" t="s">
        <v>150</v>
      </c>
    </row>
    <row r="23" spans="2:4" ht="12.95" customHeight="1" x14ac:dyDescent="0.25">
      <c r="B23" s="73" t="s">
        <v>151</v>
      </c>
      <c r="C23" s="84" t="s">
        <v>152</v>
      </c>
    </row>
    <row r="24" spans="2:4" ht="12.95" customHeight="1" x14ac:dyDescent="0.25">
      <c r="B24" s="73" t="s">
        <v>153</v>
      </c>
      <c r="C24" s="84" t="s">
        <v>154</v>
      </c>
    </row>
    <row r="25" spans="2:4" ht="12.95" customHeight="1" x14ac:dyDescent="0.25">
      <c r="B25" s="73" t="s">
        <v>155</v>
      </c>
      <c r="C25" s="84" t="s">
        <v>156</v>
      </c>
    </row>
    <row r="26" spans="2:4" ht="12.95" customHeight="1" x14ac:dyDescent="0.2">
      <c r="B26" s="72"/>
      <c r="C26" s="72"/>
    </row>
    <row r="27" spans="2:4" ht="12.75" customHeight="1" x14ac:dyDescent="0.25">
      <c r="B27" s="75" t="s">
        <v>157</v>
      </c>
      <c r="C27" s="72"/>
    </row>
    <row r="28" spans="2:4" ht="12.95" customHeight="1" x14ac:dyDescent="0.25">
      <c r="B28" s="73" t="s">
        <v>158</v>
      </c>
      <c r="C28" s="84" t="s">
        <v>286</v>
      </c>
      <c r="D28" s="84"/>
    </row>
    <row r="29" spans="2:4" ht="12.75" customHeight="1" x14ac:dyDescent="0.25">
      <c r="C29" s="84"/>
      <c r="D29" s="84" t="s">
        <v>85</v>
      </c>
    </row>
    <row r="30" spans="2:4" ht="12.95" customHeight="1" x14ac:dyDescent="0.25">
      <c r="C30" s="84"/>
      <c r="D30" s="84" t="s">
        <v>112</v>
      </c>
    </row>
    <row r="31" spans="2:4" ht="12.95" customHeight="1" x14ac:dyDescent="0.25">
      <c r="C31" s="84"/>
      <c r="D31" s="84" t="s">
        <v>121</v>
      </c>
    </row>
    <row r="32" spans="2:4" ht="12.95" customHeight="1" x14ac:dyDescent="0.25">
      <c r="C32" s="84"/>
      <c r="D32" s="84" t="s">
        <v>123</v>
      </c>
    </row>
    <row r="33" spans="2:5" ht="12.95" customHeight="1" x14ac:dyDescent="0.25">
      <c r="C33" s="74" t="s">
        <v>159</v>
      </c>
      <c r="D33" s="84" t="s">
        <v>160</v>
      </c>
    </row>
    <row r="34" spans="2:5" ht="12.95" customHeight="1" x14ac:dyDescent="0.25">
      <c r="D34" s="84" t="s">
        <v>161</v>
      </c>
    </row>
    <row r="35" spans="2:5" ht="12.95" customHeight="1" x14ac:dyDescent="0.25">
      <c r="D35" s="84" t="s">
        <v>162</v>
      </c>
    </row>
    <row r="36" spans="2:5" ht="12.95" customHeight="1" x14ac:dyDescent="0.25">
      <c r="D36" s="84" t="s">
        <v>163</v>
      </c>
    </row>
    <row r="37" spans="2:5" ht="12.95" customHeight="1" x14ac:dyDescent="0.25">
      <c r="D37" s="84" t="s">
        <v>164</v>
      </c>
    </row>
    <row r="38" spans="2:5" ht="12.95" customHeight="1" x14ac:dyDescent="0.25">
      <c r="D38" s="84" t="s">
        <v>165</v>
      </c>
    </row>
    <row r="39" spans="2:5" ht="12.95" customHeight="1" x14ac:dyDescent="0.25">
      <c r="E39" s="84" t="s">
        <v>166</v>
      </c>
    </row>
    <row r="40" spans="2:5" ht="12.95" customHeight="1" x14ac:dyDescent="0.25">
      <c r="E40" s="84" t="s">
        <v>167</v>
      </c>
    </row>
    <row r="41" spans="2:5" ht="12.95" customHeight="1" x14ac:dyDescent="0.2">
      <c r="B41" s="72"/>
      <c r="C41" s="72"/>
      <c r="D41" s="72"/>
    </row>
    <row r="42" spans="2:5" ht="12.95" customHeight="1" x14ac:dyDescent="0.25">
      <c r="C42" s="74" t="s">
        <v>159</v>
      </c>
      <c r="D42" s="84" t="s">
        <v>168</v>
      </c>
    </row>
    <row r="43" spans="2:5" ht="12.95" customHeight="1" x14ac:dyDescent="0.25">
      <c r="D43" s="84" t="s">
        <v>169</v>
      </c>
    </row>
    <row r="44" spans="2:5" ht="12.95" customHeight="1" x14ac:dyDescent="0.25">
      <c r="D44" s="84" t="s">
        <v>170</v>
      </c>
    </row>
    <row r="45" spans="2:5" ht="12.95" customHeight="1" x14ac:dyDescent="0.25">
      <c r="D45" s="84" t="s">
        <v>171</v>
      </c>
    </row>
    <row r="46" spans="2:5" ht="12.95" customHeight="1" x14ac:dyDescent="0.25">
      <c r="B46" s="73" t="s">
        <v>172</v>
      </c>
      <c r="C46" s="84" t="s">
        <v>173</v>
      </c>
    </row>
    <row r="47" spans="2:5" ht="12.95" customHeight="1" x14ac:dyDescent="0.2">
      <c r="C47" s="76" t="s">
        <v>174</v>
      </c>
    </row>
    <row r="48" spans="2:5" ht="12.95" customHeight="1" x14ac:dyDescent="0.25">
      <c r="D48" s="84" t="s">
        <v>175</v>
      </c>
    </row>
    <row r="49" spans="1:4" ht="12.95" customHeight="1" x14ac:dyDescent="0.25">
      <c r="D49" s="84" t="s">
        <v>176</v>
      </c>
    </row>
    <row r="50" spans="1:4" ht="12.95" customHeight="1" x14ac:dyDescent="0.25">
      <c r="D50" s="84" t="s">
        <v>177</v>
      </c>
    </row>
    <row r="51" spans="1:4" ht="12.95" customHeight="1" x14ac:dyDescent="0.25">
      <c r="C51" s="76" t="s">
        <v>2</v>
      </c>
      <c r="D51" s="84"/>
    </row>
    <row r="52" spans="1:4" ht="12.95" customHeight="1" x14ac:dyDescent="0.25">
      <c r="D52" s="84" t="s">
        <v>178</v>
      </c>
    </row>
    <row r="53" spans="1:4" ht="12.95" customHeight="1" x14ac:dyDescent="0.25">
      <c r="D53" s="84" t="s">
        <v>179</v>
      </c>
    </row>
    <row r="54" spans="1:4" ht="12.95" customHeight="1" x14ac:dyDescent="0.25">
      <c r="C54" s="72"/>
      <c r="D54" s="84" t="s">
        <v>180</v>
      </c>
    </row>
    <row r="55" spans="1:4" ht="12.95" customHeight="1" x14ac:dyDescent="0.2">
      <c r="C55" s="72"/>
      <c r="D55" s="72"/>
    </row>
    <row r="58" spans="1:4" ht="12.95" customHeight="1" x14ac:dyDescent="0.25">
      <c r="A58" s="74" t="s">
        <v>181</v>
      </c>
    </row>
    <row r="59" spans="1:4" ht="12.95" customHeight="1" x14ac:dyDescent="0.25">
      <c r="A59" s="84" t="s">
        <v>182</v>
      </c>
      <c r="B59" s="84"/>
    </row>
    <row r="60" spans="1:4" ht="12.95" customHeight="1" x14ac:dyDescent="0.25">
      <c r="A60" s="84"/>
      <c r="B60" s="84"/>
    </row>
    <row r="61" spans="1:4" ht="12.95" customHeight="1" x14ac:dyDescent="0.25">
      <c r="A61" s="84" t="s">
        <v>183</v>
      </c>
      <c r="B61" s="84"/>
    </row>
    <row r="62" spans="1:4" ht="12.95" customHeight="1" x14ac:dyDescent="0.25">
      <c r="A62" s="84" t="s">
        <v>184</v>
      </c>
      <c r="B62" s="84"/>
    </row>
    <row r="63" spans="1:4" ht="12.95" customHeight="1" x14ac:dyDescent="0.25">
      <c r="A63" s="84"/>
      <c r="B63" s="84" t="s">
        <v>185</v>
      </c>
    </row>
    <row r="64" spans="1:4" ht="12.95" customHeight="1" x14ac:dyDescent="0.25">
      <c r="A64" s="84"/>
      <c r="B64" s="84" t="s">
        <v>186</v>
      </c>
    </row>
    <row r="65" spans="1:2" ht="12.95" customHeight="1" x14ac:dyDescent="0.25">
      <c r="A65" s="84"/>
      <c r="B65" s="84" t="s">
        <v>187</v>
      </c>
    </row>
    <row r="66" spans="1:2" ht="12.95" customHeight="1" x14ac:dyDescent="0.25">
      <c r="A66" s="84"/>
      <c r="B66" s="84"/>
    </row>
    <row r="67" spans="1:2" ht="12.95" customHeight="1" x14ac:dyDescent="0.25">
      <c r="A67" s="84" t="s">
        <v>188</v>
      </c>
      <c r="B67" s="84"/>
    </row>
    <row r="68" spans="1:2" ht="12.95" customHeight="1" x14ac:dyDescent="0.25">
      <c r="A68" s="84" t="s">
        <v>189</v>
      </c>
      <c r="B68" s="84"/>
    </row>
    <row r="69" spans="1:2" ht="12.95" customHeight="1" x14ac:dyDescent="0.25">
      <c r="A69" s="84"/>
      <c r="B69" s="84"/>
    </row>
    <row r="70" spans="1:2" ht="12.95" customHeight="1" x14ac:dyDescent="0.25">
      <c r="A70" s="84" t="s">
        <v>190</v>
      </c>
      <c r="B70" s="84"/>
    </row>
    <row r="73" spans="1:2" ht="12.95" customHeight="1" x14ac:dyDescent="0.25">
      <c r="A73" s="74" t="s">
        <v>191</v>
      </c>
    </row>
    <row r="74" spans="1:2" ht="12.95" customHeight="1" x14ac:dyDescent="0.25">
      <c r="A74" s="84" t="s">
        <v>192</v>
      </c>
    </row>
    <row r="76" spans="1:2" ht="12.95" customHeight="1" x14ac:dyDescent="0.25">
      <c r="A76" s="74" t="s">
        <v>159</v>
      </c>
    </row>
    <row r="77" spans="1:2" ht="12.95" customHeight="1" x14ac:dyDescent="0.25">
      <c r="A77" s="84" t="s">
        <v>193</v>
      </c>
    </row>
    <row r="78" spans="1:2" ht="12.95" customHeight="1" x14ac:dyDescent="0.25">
      <c r="B78" s="84" t="s">
        <v>267</v>
      </c>
    </row>
  </sheetData>
  <sheetProtection sheet="1" objects="1" scenarios="1"/>
  <phoneticPr fontId="19" type="noConversion"/>
  <pageMargins left="0.5" right="0.5" top="0.5" bottom="1" header="0.5" footer="0.5"/>
  <pageSetup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19"/>
  <sheetViews>
    <sheetView showGridLines="0" showRowColHeaders="0" showOutlineSymbols="0" workbookViewId="0"/>
  </sheetViews>
  <sheetFormatPr defaultRowHeight="12" customHeight="1" x14ac:dyDescent="0.2"/>
  <cols>
    <col min="1" max="1" width="27.7109375" style="2" customWidth="1"/>
    <col min="2" max="8" width="9.140625" style="6"/>
    <col min="9" max="9" width="14.5703125" style="6" customWidth="1"/>
    <col min="10" max="10" width="9.140625" style="6"/>
    <col min="11" max="11" width="9.42578125" style="7" customWidth="1"/>
    <col min="12" max="12" width="9.140625" style="6"/>
    <col min="13" max="13" width="11.85546875" style="6" customWidth="1"/>
    <col min="14" max="14" width="16.140625" style="6" customWidth="1"/>
    <col min="15" max="16384" width="9.140625" style="2"/>
  </cols>
  <sheetData>
    <row r="1" spans="1:14" ht="18" x14ac:dyDescent="0.25">
      <c r="A1" s="83" t="str">
        <f>'Adjustment Info'!A1</f>
        <v>Worksheet for Completeness of Case Ascertainment, version 2.2.b</v>
      </c>
    </row>
    <row r="3" spans="1:14" ht="12" customHeight="1" x14ac:dyDescent="0.2">
      <c r="A3" t="s">
        <v>194</v>
      </c>
    </row>
    <row r="4" spans="1:14" ht="12" customHeight="1" x14ac:dyDescent="0.2">
      <c r="A4"/>
    </row>
    <row r="5" spans="1:14" ht="12" customHeight="1" thickBot="1" x14ac:dyDescent="0.25">
      <c r="B5" s="124" t="s">
        <v>195</v>
      </c>
      <c r="C5" s="125"/>
      <c r="D5" s="126"/>
      <c r="E5" s="124" t="s">
        <v>82</v>
      </c>
      <c r="F5" s="125"/>
      <c r="G5" s="126"/>
      <c r="H5" s="124" t="s">
        <v>289</v>
      </c>
      <c r="I5" s="126"/>
      <c r="J5" s="124" t="s">
        <v>83</v>
      </c>
      <c r="K5" s="125"/>
      <c r="L5" s="126"/>
      <c r="M5" s="124" t="s">
        <v>84</v>
      </c>
      <c r="N5" s="126"/>
    </row>
    <row r="6" spans="1:14" ht="12" customHeight="1" x14ac:dyDescent="0.2">
      <c r="A6" s="17" t="s">
        <v>196</v>
      </c>
      <c r="B6" s="124" t="s">
        <v>86</v>
      </c>
      <c r="C6" s="125"/>
      <c r="D6" s="126"/>
      <c r="E6" s="124" t="s">
        <v>86</v>
      </c>
      <c r="F6" s="125"/>
      <c r="G6" s="126"/>
      <c r="H6" s="171" t="s">
        <v>87</v>
      </c>
      <c r="I6" s="171" t="s">
        <v>290</v>
      </c>
      <c r="J6" s="171" t="s">
        <v>88</v>
      </c>
      <c r="K6" s="174"/>
      <c r="L6" s="171" t="s">
        <v>89</v>
      </c>
      <c r="M6" s="171" t="s">
        <v>87</v>
      </c>
      <c r="N6" s="171" t="s">
        <v>90</v>
      </c>
    </row>
    <row r="7" spans="1:14" ht="12" customHeight="1" thickBot="1" x14ac:dyDescent="0.25">
      <c r="A7" s="19"/>
      <c r="B7" s="170">
        <v>2001</v>
      </c>
      <c r="C7" s="171" t="s">
        <v>273</v>
      </c>
      <c r="D7" s="171" t="s">
        <v>91</v>
      </c>
      <c r="E7" s="171" t="s">
        <v>274</v>
      </c>
      <c r="F7" s="171" t="s">
        <v>274</v>
      </c>
      <c r="G7" s="171" t="s">
        <v>91</v>
      </c>
      <c r="H7" s="173" t="s">
        <v>92</v>
      </c>
      <c r="I7" s="173" t="s">
        <v>4</v>
      </c>
      <c r="J7" s="173" t="s">
        <v>274</v>
      </c>
      <c r="K7" s="175" t="s">
        <v>93</v>
      </c>
      <c r="L7" s="173" t="s">
        <v>273</v>
      </c>
      <c r="M7" s="173" t="s">
        <v>92</v>
      </c>
      <c r="N7" s="173" t="s">
        <v>4</v>
      </c>
    </row>
    <row r="8" spans="1:14" ht="12" customHeight="1" thickBot="1" x14ac:dyDescent="0.25">
      <c r="A8" s="16" t="s">
        <v>94</v>
      </c>
      <c r="B8" s="172" t="s">
        <v>92</v>
      </c>
      <c r="C8" s="172" t="s">
        <v>95</v>
      </c>
      <c r="D8" s="172" t="s">
        <v>96</v>
      </c>
      <c r="E8" s="172" t="s">
        <v>92</v>
      </c>
      <c r="F8" s="172" t="s">
        <v>95</v>
      </c>
      <c r="G8" s="172" t="s">
        <v>96</v>
      </c>
      <c r="H8" s="172" t="s">
        <v>97</v>
      </c>
      <c r="I8" s="172" t="s">
        <v>5</v>
      </c>
      <c r="J8" s="172" t="s">
        <v>98</v>
      </c>
      <c r="K8" s="176" t="s">
        <v>99</v>
      </c>
      <c r="L8" s="172" t="s">
        <v>98</v>
      </c>
      <c r="M8" s="172" t="s">
        <v>97</v>
      </c>
      <c r="N8" s="172" t="s">
        <v>5</v>
      </c>
    </row>
    <row r="9" spans="1:14" ht="12" customHeight="1" x14ac:dyDescent="0.2">
      <c r="A9" s="53"/>
      <c r="B9" s="77" t="s">
        <v>197</v>
      </c>
      <c r="C9" s="78" t="s">
        <v>198</v>
      </c>
      <c r="D9" s="56" t="s">
        <v>199</v>
      </c>
      <c r="E9" s="54" t="s">
        <v>200</v>
      </c>
      <c r="F9" s="55" t="s">
        <v>201</v>
      </c>
      <c r="G9" s="55" t="s">
        <v>202</v>
      </c>
      <c r="H9" s="54" t="s">
        <v>203</v>
      </c>
      <c r="I9" s="55" t="s">
        <v>204</v>
      </c>
      <c r="J9" s="77" t="s">
        <v>205</v>
      </c>
      <c r="K9" s="55" t="s">
        <v>206</v>
      </c>
      <c r="L9" s="55" t="s">
        <v>207</v>
      </c>
      <c r="M9" s="54" t="s">
        <v>208</v>
      </c>
      <c r="N9" s="56" t="s">
        <v>209</v>
      </c>
    </row>
    <row r="10" spans="1:14" ht="12" customHeight="1" x14ac:dyDescent="0.2">
      <c r="A10" s="19"/>
      <c r="B10" s="30"/>
      <c r="C10" s="22"/>
      <c r="D10" s="23"/>
      <c r="E10" s="30"/>
      <c r="F10" s="22"/>
      <c r="G10" s="22"/>
      <c r="H10" s="30"/>
      <c r="I10" s="22"/>
      <c r="J10" s="30"/>
      <c r="K10" s="26"/>
      <c r="L10" s="22"/>
      <c r="M10" s="30"/>
      <c r="N10" s="23"/>
    </row>
    <row r="11" spans="1:14" ht="12" customHeight="1" x14ac:dyDescent="0.2">
      <c r="A11" s="1"/>
      <c r="B11" s="22"/>
      <c r="C11" s="22"/>
      <c r="E11" s="22"/>
      <c r="F11" s="22"/>
      <c r="G11" s="22"/>
      <c r="H11" s="22"/>
      <c r="I11" s="22"/>
      <c r="J11" s="22"/>
      <c r="K11" s="26"/>
      <c r="M11" s="22"/>
      <c r="N11" s="23"/>
    </row>
    <row r="12" spans="1:14" ht="12" customHeight="1" x14ac:dyDescent="0.2">
      <c r="A12" s="1"/>
      <c r="C12" s="6" t="s">
        <v>210</v>
      </c>
      <c r="E12" s="22"/>
      <c r="F12" s="22"/>
      <c r="G12" s="22"/>
      <c r="H12" s="22"/>
      <c r="I12" s="22"/>
      <c r="J12" s="6" t="s">
        <v>211</v>
      </c>
      <c r="K12" s="26"/>
      <c r="L12" s="22"/>
      <c r="M12" s="22"/>
      <c r="N12" s="23"/>
    </row>
    <row r="13" spans="1:14" ht="12" customHeight="1" x14ac:dyDescent="0.2">
      <c r="A13" s="1"/>
      <c r="B13" s="6" t="s">
        <v>212</v>
      </c>
      <c r="C13" s="22"/>
      <c r="D13" s="22"/>
      <c r="E13" s="22"/>
      <c r="F13" s="22"/>
      <c r="G13" s="22"/>
      <c r="H13" s="22"/>
      <c r="I13" s="22"/>
      <c r="J13" s="22"/>
      <c r="K13" s="26"/>
      <c r="L13" s="22"/>
      <c r="M13" s="22"/>
      <c r="N13" s="23"/>
    </row>
    <row r="14" spans="1:14" ht="12.75" thickBot="1" x14ac:dyDescent="0.25">
      <c r="A14" s="3" t="s">
        <v>213</v>
      </c>
      <c r="B14" s="48"/>
      <c r="C14" s="11"/>
      <c r="D14" s="11"/>
      <c r="E14" s="11"/>
      <c r="F14" s="11"/>
      <c r="G14" s="11"/>
      <c r="H14" s="48"/>
      <c r="I14" s="11"/>
      <c r="J14" s="11"/>
      <c r="K14" s="14"/>
      <c r="L14" s="11"/>
      <c r="M14" s="48"/>
      <c r="N14" s="143" t="s">
        <v>214</v>
      </c>
    </row>
    <row r="15" spans="1:14" x14ac:dyDescent="0.2">
      <c r="A15" s="1"/>
      <c r="B15" s="49"/>
      <c r="C15" s="8"/>
      <c r="D15" s="8"/>
      <c r="E15" s="8"/>
      <c r="F15" s="8"/>
      <c r="G15" s="8"/>
      <c r="H15" s="49"/>
      <c r="I15" s="8"/>
      <c r="J15" s="8"/>
      <c r="K15" s="10"/>
      <c r="L15" s="8"/>
      <c r="M15" s="49"/>
      <c r="N15" s="142"/>
    </row>
    <row r="16" spans="1:14" ht="12" customHeight="1" x14ac:dyDescent="0.2">
      <c r="A16" t="s">
        <v>215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" customHeight="1" x14ac:dyDescent="0.2">
      <c r="A17" t="s">
        <v>216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" customHeight="1" x14ac:dyDescent="0.2">
      <c r="A18" t="s">
        <v>217</v>
      </c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" customHeight="1" x14ac:dyDescent="0.2">
      <c r="A19" t="s">
        <v>218</v>
      </c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" customHeight="1" x14ac:dyDescent="0.2">
      <c r="A20" t="s">
        <v>219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" customHeight="1" x14ac:dyDescent="0.2">
      <c r="A22" t="s">
        <v>220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" customHeight="1" x14ac:dyDescent="0.2">
      <c r="A23" s="140" t="s">
        <v>221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" customHeight="1" x14ac:dyDescent="0.2">
      <c r="A24" t="s">
        <v>222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" customHeight="1" x14ac:dyDescent="0.2">
      <c r="A25" t="s">
        <v>223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" customHeight="1" x14ac:dyDescent="0.2">
      <c r="A27" s="21" t="s">
        <v>224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" customHeight="1" x14ac:dyDescent="0.2">
      <c r="A29" s="136" t="s">
        <v>174</v>
      </c>
      <c r="B29" s="137"/>
      <c r="C29" s="136" t="s">
        <v>2</v>
      </c>
      <c r="D29" s="137"/>
      <c r="E29" s="136" t="s">
        <v>3</v>
      </c>
      <c r="F29" s="137"/>
      <c r="G29"/>
      <c r="H29"/>
      <c r="I29"/>
      <c r="J29"/>
      <c r="K29"/>
      <c r="L29"/>
      <c r="M29"/>
      <c r="N29"/>
    </row>
    <row r="30" spans="1:14" ht="12" customHeight="1" x14ac:dyDescent="0.2">
      <c r="A30" s="36" t="s">
        <v>4</v>
      </c>
      <c r="B30" s="51"/>
      <c r="C30" s="36" t="s">
        <v>4</v>
      </c>
      <c r="D30" s="51"/>
      <c r="E30" s="36" t="s">
        <v>4</v>
      </c>
      <c r="F30" s="51"/>
      <c r="G30"/>
      <c r="H30"/>
      <c r="I30"/>
      <c r="J30"/>
      <c r="K30"/>
      <c r="L30"/>
      <c r="M30"/>
      <c r="N30"/>
    </row>
    <row r="31" spans="1:14" ht="12" customHeight="1" thickBot="1" x14ac:dyDescent="0.25">
      <c r="A31" s="37" t="s">
        <v>5</v>
      </c>
      <c r="B31" s="52" t="s">
        <v>6</v>
      </c>
      <c r="C31" s="37" t="s">
        <v>5</v>
      </c>
      <c r="D31" s="52" t="s">
        <v>6</v>
      </c>
      <c r="E31" s="37" t="s">
        <v>5</v>
      </c>
      <c r="F31" s="52" t="s">
        <v>6</v>
      </c>
      <c r="G31"/>
      <c r="H31"/>
      <c r="I31"/>
      <c r="J31"/>
      <c r="K31"/>
      <c r="L31"/>
      <c r="M31"/>
      <c r="N31"/>
    </row>
    <row r="32" spans="1:14" ht="12" customHeight="1" x14ac:dyDescent="0.2">
      <c r="A32" s="57" t="s">
        <v>225</v>
      </c>
      <c r="B32" s="58" t="s">
        <v>226</v>
      </c>
      <c r="C32" s="57" t="s">
        <v>227</v>
      </c>
      <c r="D32" s="58" t="s">
        <v>228</v>
      </c>
      <c r="E32" s="57" t="s">
        <v>229</v>
      </c>
      <c r="F32" s="58" t="s">
        <v>230</v>
      </c>
      <c r="G32"/>
      <c r="H32"/>
      <c r="I32"/>
      <c r="J32"/>
      <c r="K32"/>
      <c r="L32"/>
      <c r="M32"/>
      <c r="N32"/>
    </row>
    <row r="33" spans="1:15" ht="12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5" ht="12" customHeight="1" x14ac:dyDescent="0.2">
      <c r="A34" t="s">
        <v>268</v>
      </c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5" ht="12" customHeight="1" x14ac:dyDescent="0.2">
      <c r="A35" t="s">
        <v>269</v>
      </c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5" ht="12" customHeight="1" x14ac:dyDescent="0.2">
      <c r="A36" t="s">
        <v>270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5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5" ht="12" customHeight="1" x14ac:dyDescent="0.2">
      <c r="A39" s="21" t="s">
        <v>231</v>
      </c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5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5" ht="12" customHeight="1" x14ac:dyDescent="0.2">
      <c r="A41" s="63" t="s">
        <v>232</v>
      </c>
      <c r="B41" t="s">
        <v>275</v>
      </c>
      <c r="C41"/>
      <c r="D41"/>
      <c r="E41"/>
      <c r="F41"/>
      <c r="G41"/>
      <c r="H41"/>
      <c r="I41"/>
      <c r="J41"/>
      <c r="K41"/>
      <c r="L41"/>
      <c r="M41"/>
      <c r="N41"/>
    </row>
    <row r="42" spans="1:15" ht="12" customHeight="1" x14ac:dyDescent="0.2">
      <c r="A42" s="64" t="s">
        <v>233</v>
      </c>
      <c r="B42" t="s">
        <v>9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5" ht="12" customHeight="1" x14ac:dyDescent="0.2">
      <c r="A43" s="59" t="s">
        <v>234</v>
      </c>
      <c r="B43" t="s">
        <v>235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5" ht="12" customHeight="1" x14ac:dyDescent="0.2">
      <c r="A44" s="60" t="s">
        <v>236</v>
      </c>
      <c r="B44" t="s">
        <v>276</v>
      </c>
      <c r="C44"/>
      <c r="D44"/>
      <c r="E44"/>
      <c r="F44"/>
      <c r="G44"/>
      <c r="H44"/>
      <c r="I44"/>
      <c r="J44"/>
      <c r="K44"/>
      <c r="L44"/>
      <c r="M44"/>
      <c r="N44"/>
      <c r="O44" s="8"/>
    </row>
    <row r="45" spans="1:15" ht="12" customHeight="1" x14ac:dyDescent="0.2">
      <c r="A45" s="60" t="s">
        <v>237</v>
      </c>
      <c r="B45" t="s">
        <v>277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 ht="12" customHeight="1" x14ac:dyDescent="0.2">
      <c r="A46" s="59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5" ht="12" customHeight="1" x14ac:dyDescent="0.2">
      <c r="A47" s="61" t="s">
        <v>238</v>
      </c>
      <c r="B47" s="62" t="s">
        <v>278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 ht="12" customHeight="1" x14ac:dyDescent="0.2">
      <c r="A48" s="61"/>
      <c r="B48" s="62" t="s">
        <v>8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 customHeight="1" x14ac:dyDescent="0.2">
      <c r="A50" t="s">
        <v>239</v>
      </c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 customHeight="1" x14ac:dyDescent="0.2">
      <c r="A51" t="s">
        <v>240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5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</sheetData>
  <sheetProtection sheet="1" objects="1" scenarios="1"/>
  <phoneticPr fontId="19" type="noConversion"/>
  <pageMargins left="0.5" right="0.5" top="0.5" bottom="0.5" header="0.5" footer="0.5"/>
  <pageSetup scale="80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0"/>
  </sheetPr>
  <dimension ref="A1:EP147"/>
  <sheetViews>
    <sheetView workbookViewId="0"/>
  </sheetViews>
  <sheetFormatPr defaultRowHeight="12.75" x14ac:dyDescent="0.2"/>
  <cols>
    <col min="1" max="1" width="94.140625" style="90" bestFit="1" customWidth="1"/>
    <col min="2" max="5" width="10.140625" bestFit="1" customWidth="1"/>
    <col min="6" max="7" width="9.140625" bestFit="1" customWidth="1"/>
    <col min="8" max="11" width="10.140625" bestFit="1" customWidth="1"/>
    <col min="12" max="13" width="9.140625" bestFit="1" customWidth="1"/>
    <col min="14" max="17" width="10.140625" bestFit="1" customWidth="1"/>
    <col min="18" max="19" width="9.140625" bestFit="1" customWidth="1"/>
    <col min="20" max="23" width="10.140625" bestFit="1" customWidth="1"/>
    <col min="24" max="25" width="9.140625" bestFit="1" customWidth="1"/>
    <col min="26" max="29" width="10.140625" bestFit="1" customWidth="1"/>
    <col min="30" max="31" width="9.140625" bestFit="1" customWidth="1"/>
    <col min="32" max="35" width="10.140625" bestFit="1" customWidth="1"/>
    <col min="36" max="37" width="9.140625" bestFit="1" customWidth="1"/>
    <col min="38" max="41" width="10.140625" bestFit="1" customWidth="1"/>
    <col min="42" max="43" width="9.140625" bestFit="1" customWidth="1"/>
    <col min="44" max="47" width="10.140625" bestFit="1" customWidth="1"/>
    <col min="50" max="53" width="10.140625" bestFit="1" customWidth="1"/>
    <col min="56" max="59" width="10.140625" bestFit="1" customWidth="1"/>
    <col min="62" max="62" width="10.140625" customWidth="1"/>
    <col min="63" max="65" width="10.140625" bestFit="1" customWidth="1"/>
    <col min="68" max="68" width="10.140625" customWidth="1"/>
    <col min="69" max="71" width="10.140625" bestFit="1" customWidth="1"/>
    <col min="74" max="77" width="10.140625" bestFit="1" customWidth="1"/>
    <col min="80" max="83" width="10.140625" style="260" bestFit="1" customWidth="1"/>
    <col min="84" max="85" width="9.140625" style="260"/>
    <col min="86" max="89" width="10.140625" style="260" bestFit="1" customWidth="1"/>
    <col min="90" max="91" width="9.140625" style="260"/>
    <col min="92" max="95" width="10.140625" bestFit="1" customWidth="1"/>
    <col min="98" max="101" width="10.140625" bestFit="1" customWidth="1"/>
    <col min="104" max="107" width="10.140625" style="260" bestFit="1" customWidth="1"/>
    <col min="108" max="109" width="9.140625" style="260"/>
    <col min="110" max="113" width="10.140625" style="260" bestFit="1" customWidth="1"/>
    <col min="114" max="115" width="9.140625" style="260"/>
    <col min="116" max="119" width="10.140625" style="260" bestFit="1" customWidth="1"/>
    <col min="120" max="121" width="9.140625" style="260"/>
    <col min="122" max="125" width="10.140625" style="260" bestFit="1" customWidth="1"/>
    <col min="126" max="127" width="9.140625" style="260"/>
    <col min="128" max="131" width="10.140625" style="260" bestFit="1" customWidth="1"/>
    <col min="132" max="133" width="9.140625" style="260"/>
    <col min="134" max="137" width="10.140625" style="260" bestFit="1" customWidth="1"/>
    <col min="138" max="139" width="9.140625" style="260"/>
  </cols>
  <sheetData>
    <row r="1" spans="1:139" s="90" customFormat="1" ht="18" customHeight="1" x14ac:dyDescent="0.25">
      <c r="A1" s="139" t="s">
        <v>282</v>
      </c>
      <c r="B1" s="140"/>
      <c r="C1" s="140"/>
      <c r="D1" s="140"/>
      <c r="E1" s="140"/>
      <c r="F1" s="140"/>
    </row>
    <row r="2" spans="1:139" s="90" customFormat="1" x14ac:dyDescent="0.2">
      <c r="A2" s="138" t="s">
        <v>336</v>
      </c>
      <c r="B2" s="140"/>
      <c r="C2" s="140"/>
      <c r="D2" s="140"/>
      <c r="E2" s="140"/>
      <c r="F2" s="140"/>
    </row>
    <row r="3" spans="1:139" s="90" customFormat="1" x14ac:dyDescent="0.2">
      <c r="A3" s="138" t="s">
        <v>337</v>
      </c>
      <c r="B3" s="140"/>
      <c r="C3" s="140"/>
      <c r="D3" s="140"/>
      <c r="E3" s="140"/>
      <c r="F3" s="140"/>
      <c r="G3" s="140"/>
    </row>
    <row r="4" spans="1:139" s="90" customFormat="1" ht="13.5" thickBot="1" x14ac:dyDescent="0.25">
      <c r="A4" s="111"/>
    </row>
    <row r="5" spans="1:139" s="259" customFormat="1" ht="13.5" thickBot="1" x14ac:dyDescent="0.25">
      <c r="A5" s="252"/>
      <c r="B5" s="253">
        <v>1995</v>
      </c>
      <c r="C5" s="186">
        <v>1995</v>
      </c>
      <c r="D5" s="254" t="s">
        <v>294</v>
      </c>
      <c r="E5" s="186">
        <v>1995</v>
      </c>
      <c r="F5" s="186">
        <v>1995</v>
      </c>
      <c r="G5" s="255">
        <v>1995</v>
      </c>
      <c r="H5" s="253">
        <v>1996</v>
      </c>
      <c r="I5" s="186">
        <v>1996</v>
      </c>
      <c r="J5" s="254" t="s">
        <v>295</v>
      </c>
      <c r="K5" s="186">
        <v>1996</v>
      </c>
      <c r="L5" s="186">
        <v>1996</v>
      </c>
      <c r="M5" s="255">
        <v>1996</v>
      </c>
      <c r="N5" s="253">
        <v>1997</v>
      </c>
      <c r="O5" s="186">
        <v>1997</v>
      </c>
      <c r="P5" s="254" t="s">
        <v>296</v>
      </c>
      <c r="Q5" s="186">
        <v>1997</v>
      </c>
      <c r="R5" s="186">
        <v>1997</v>
      </c>
      <c r="S5" s="255">
        <v>1997</v>
      </c>
      <c r="T5" s="253">
        <v>1998</v>
      </c>
      <c r="U5" s="186">
        <v>1998</v>
      </c>
      <c r="V5" s="254" t="s">
        <v>297</v>
      </c>
      <c r="W5" s="186">
        <v>1998</v>
      </c>
      <c r="X5" s="186">
        <v>1998</v>
      </c>
      <c r="Y5" s="255">
        <v>1998</v>
      </c>
      <c r="Z5" s="253">
        <v>1999</v>
      </c>
      <c r="AA5" s="186">
        <v>1999</v>
      </c>
      <c r="AB5" s="254" t="s">
        <v>292</v>
      </c>
      <c r="AC5" s="186">
        <v>1999</v>
      </c>
      <c r="AD5" s="186">
        <v>1999</v>
      </c>
      <c r="AE5" s="255">
        <v>1999</v>
      </c>
      <c r="AF5" s="256">
        <v>2000</v>
      </c>
      <c r="AG5" s="188">
        <v>2000</v>
      </c>
      <c r="AH5" s="257" t="s">
        <v>293</v>
      </c>
      <c r="AI5" s="188">
        <v>2000</v>
      </c>
      <c r="AJ5" s="188">
        <v>2000</v>
      </c>
      <c r="AK5" s="258">
        <v>2000</v>
      </c>
      <c r="AL5" s="256">
        <v>2001</v>
      </c>
      <c r="AM5" s="188">
        <v>2001</v>
      </c>
      <c r="AN5" s="257" t="s">
        <v>298</v>
      </c>
      <c r="AO5" s="188">
        <v>2001</v>
      </c>
      <c r="AP5" s="188">
        <v>2001</v>
      </c>
      <c r="AQ5" s="258">
        <v>2001</v>
      </c>
      <c r="AR5" s="256">
        <v>2002</v>
      </c>
      <c r="AS5" s="188">
        <v>2002</v>
      </c>
      <c r="AT5" s="257" t="s">
        <v>299</v>
      </c>
      <c r="AU5" s="188">
        <v>2002</v>
      </c>
      <c r="AV5" s="188">
        <v>2002</v>
      </c>
      <c r="AW5" s="258">
        <v>2002</v>
      </c>
      <c r="AX5" s="256">
        <v>2003</v>
      </c>
      <c r="AY5" s="188">
        <v>2003</v>
      </c>
      <c r="AZ5" s="257">
        <v>2003</v>
      </c>
      <c r="BA5" s="188">
        <v>2003</v>
      </c>
      <c r="BB5" s="188">
        <v>2003</v>
      </c>
      <c r="BC5" s="258">
        <v>2003</v>
      </c>
      <c r="BD5" s="256">
        <v>2004</v>
      </c>
      <c r="BE5" s="188">
        <v>2004</v>
      </c>
      <c r="BF5" s="257">
        <v>2004</v>
      </c>
      <c r="BG5" s="188">
        <v>2004</v>
      </c>
      <c r="BH5" s="188">
        <v>2004</v>
      </c>
      <c r="BI5" s="258">
        <v>2004</v>
      </c>
      <c r="BJ5" s="256">
        <v>2005</v>
      </c>
      <c r="BK5" s="188">
        <v>2005</v>
      </c>
      <c r="BL5" s="257" t="s">
        <v>315</v>
      </c>
      <c r="BM5" s="188">
        <v>2005</v>
      </c>
      <c r="BN5" s="188">
        <v>2005</v>
      </c>
      <c r="BO5" s="258">
        <v>2005</v>
      </c>
      <c r="BP5" s="256">
        <v>2006</v>
      </c>
      <c r="BQ5" s="256">
        <v>2006</v>
      </c>
      <c r="BR5" s="256">
        <v>2006</v>
      </c>
      <c r="BS5" s="256">
        <v>2006</v>
      </c>
      <c r="BT5" s="256">
        <v>2006</v>
      </c>
      <c r="BU5" s="256">
        <v>2006</v>
      </c>
      <c r="BV5" s="256">
        <v>2007</v>
      </c>
      <c r="BW5" s="256">
        <v>2007</v>
      </c>
      <c r="BX5" s="256">
        <v>2007</v>
      </c>
      <c r="BY5" s="256">
        <v>2007</v>
      </c>
      <c r="BZ5" s="256">
        <v>2007</v>
      </c>
      <c r="CA5" s="262">
        <v>2007</v>
      </c>
      <c r="CB5" s="256">
        <v>2008</v>
      </c>
      <c r="CC5" s="256">
        <v>2008</v>
      </c>
      <c r="CD5" s="256">
        <v>2008</v>
      </c>
      <c r="CE5" s="256">
        <v>2008</v>
      </c>
      <c r="CF5" s="256">
        <v>2008</v>
      </c>
      <c r="CG5" s="262">
        <v>2008</v>
      </c>
      <c r="CH5" s="256">
        <v>2009</v>
      </c>
      <c r="CI5" s="256">
        <v>2009</v>
      </c>
      <c r="CJ5" s="256">
        <v>2009</v>
      </c>
      <c r="CK5" s="256">
        <v>2009</v>
      </c>
      <c r="CL5" s="256">
        <v>2009</v>
      </c>
      <c r="CM5" s="262">
        <v>2009</v>
      </c>
      <c r="CN5" s="256">
        <v>2010</v>
      </c>
      <c r="CO5" s="256">
        <v>2010</v>
      </c>
      <c r="CP5" s="256">
        <v>2010</v>
      </c>
      <c r="CQ5" s="256">
        <v>2010</v>
      </c>
      <c r="CR5" s="256">
        <v>2010</v>
      </c>
      <c r="CS5" s="262">
        <v>2010</v>
      </c>
      <c r="CT5" s="256">
        <v>2011</v>
      </c>
      <c r="CU5" s="256">
        <v>2011</v>
      </c>
      <c r="CV5" s="256">
        <v>2011</v>
      </c>
      <c r="CW5" s="256">
        <v>2011</v>
      </c>
      <c r="CX5" s="256">
        <v>2011</v>
      </c>
      <c r="CY5" s="262">
        <v>2011</v>
      </c>
      <c r="CZ5" s="256">
        <v>2012</v>
      </c>
      <c r="DA5" s="256">
        <v>2012</v>
      </c>
      <c r="DB5" s="256">
        <v>2012</v>
      </c>
      <c r="DC5" s="256">
        <v>2012</v>
      </c>
      <c r="DD5" s="256">
        <v>2012</v>
      </c>
      <c r="DE5" s="262">
        <v>2012</v>
      </c>
      <c r="DF5" s="256">
        <v>2013</v>
      </c>
      <c r="DG5" s="256">
        <v>2013</v>
      </c>
      <c r="DH5" s="256">
        <v>2013</v>
      </c>
      <c r="DI5" s="256">
        <v>2013</v>
      </c>
      <c r="DJ5" s="256">
        <v>2013</v>
      </c>
      <c r="DK5" s="256">
        <v>2013</v>
      </c>
      <c r="DL5" s="256">
        <v>2014</v>
      </c>
      <c r="DM5" s="256">
        <v>2014</v>
      </c>
      <c r="DN5" s="256">
        <v>2014</v>
      </c>
      <c r="DO5" s="256">
        <v>2014</v>
      </c>
      <c r="DP5" s="256">
        <v>2014</v>
      </c>
      <c r="DQ5" s="256">
        <v>2014</v>
      </c>
      <c r="DR5" s="256">
        <v>2015</v>
      </c>
      <c r="DS5" s="256">
        <v>2015</v>
      </c>
      <c r="DT5" s="256">
        <v>2015</v>
      </c>
      <c r="DU5" s="256">
        <v>2015</v>
      </c>
      <c r="DV5" s="256">
        <v>2015</v>
      </c>
      <c r="DW5" s="256">
        <v>2015</v>
      </c>
      <c r="DX5" s="256">
        <v>2016</v>
      </c>
      <c r="DY5" s="256">
        <v>2016</v>
      </c>
      <c r="DZ5" s="256">
        <v>2016</v>
      </c>
      <c r="EA5" s="256">
        <v>2016</v>
      </c>
      <c r="EB5" s="256">
        <v>2016</v>
      </c>
      <c r="EC5" s="256">
        <v>2016</v>
      </c>
      <c r="ED5" s="256">
        <v>2017</v>
      </c>
      <c r="EE5" s="256">
        <v>2017</v>
      </c>
      <c r="EF5" s="256">
        <v>2017</v>
      </c>
      <c r="EG5" s="256">
        <v>2017</v>
      </c>
      <c r="EH5" s="256">
        <v>2017</v>
      </c>
      <c r="EI5" s="256">
        <v>2017</v>
      </c>
    </row>
    <row r="6" spans="1:139" s="251" customFormat="1" x14ac:dyDescent="0.2">
      <c r="A6" s="250"/>
      <c r="B6" s="187" t="s">
        <v>291</v>
      </c>
      <c r="C6" s="180" t="s">
        <v>291</v>
      </c>
      <c r="D6" s="181" t="s">
        <v>251</v>
      </c>
      <c r="E6" s="180" t="s">
        <v>251</v>
      </c>
      <c r="F6" s="182" t="s">
        <v>252</v>
      </c>
      <c r="G6" s="183" t="s">
        <v>252</v>
      </c>
      <c r="H6" s="187" t="s">
        <v>291</v>
      </c>
      <c r="I6" s="182" t="s">
        <v>291</v>
      </c>
      <c r="J6" s="181" t="s">
        <v>251</v>
      </c>
      <c r="K6" s="180" t="s">
        <v>251</v>
      </c>
      <c r="L6" s="182" t="s">
        <v>252</v>
      </c>
      <c r="M6" s="183" t="s">
        <v>252</v>
      </c>
      <c r="N6" s="187" t="s">
        <v>291</v>
      </c>
      <c r="O6" s="182" t="s">
        <v>291</v>
      </c>
      <c r="P6" s="181" t="s">
        <v>251</v>
      </c>
      <c r="Q6" s="180" t="s">
        <v>251</v>
      </c>
      <c r="R6" s="182" t="s">
        <v>252</v>
      </c>
      <c r="S6" s="183" t="s">
        <v>252</v>
      </c>
      <c r="T6" s="187" t="s">
        <v>291</v>
      </c>
      <c r="U6" s="182" t="s">
        <v>291</v>
      </c>
      <c r="V6" s="181" t="s">
        <v>251</v>
      </c>
      <c r="W6" s="180" t="s">
        <v>251</v>
      </c>
      <c r="X6" s="182" t="s">
        <v>252</v>
      </c>
      <c r="Y6" s="183" t="s">
        <v>252</v>
      </c>
      <c r="Z6" s="187" t="s">
        <v>291</v>
      </c>
      <c r="AA6" s="182" t="s">
        <v>291</v>
      </c>
      <c r="AB6" s="181" t="s">
        <v>251</v>
      </c>
      <c r="AC6" s="180" t="s">
        <v>251</v>
      </c>
      <c r="AD6" s="182" t="s">
        <v>252</v>
      </c>
      <c r="AE6" s="183" t="s">
        <v>252</v>
      </c>
      <c r="AF6" s="187" t="s">
        <v>291</v>
      </c>
      <c r="AG6" s="182" t="s">
        <v>291</v>
      </c>
      <c r="AH6" s="181" t="s">
        <v>251</v>
      </c>
      <c r="AI6" s="180" t="s">
        <v>251</v>
      </c>
      <c r="AJ6" s="182" t="s">
        <v>252</v>
      </c>
      <c r="AK6" s="183" t="s">
        <v>252</v>
      </c>
      <c r="AL6" s="187" t="s">
        <v>291</v>
      </c>
      <c r="AM6" s="182" t="s">
        <v>291</v>
      </c>
      <c r="AN6" s="181" t="s">
        <v>251</v>
      </c>
      <c r="AO6" s="180" t="s">
        <v>251</v>
      </c>
      <c r="AP6" s="182" t="s">
        <v>252</v>
      </c>
      <c r="AQ6" s="183" t="s">
        <v>252</v>
      </c>
      <c r="AR6" s="187" t="s">
        <v>291</v>
      </c>
      <c r="AS6" s="182" t="s">
        <v>291</v>
      </c>
      <c r="AT6" s="181" t="s">
        <v>251</v>
      </c>
      <c r="AU6" s="180" t="s">
        <v>251</v>
      </c>
      <c r="AV6" s="182" t="s">
        <v>252</v>
      </c>
      <c r="AW6" s="183" t="s">
        <v>252</v>
      </c>
      <c r="AX6" s="187" t="s">
        <v>291</v>
      </c>
      <c r="AY6" s="182" t="s">
        <v>291</v>
      </c>
      <c r="AZ6" s="181" t="s">
        <v>251</v>
      </c>
      <c r="BA6" s="180" t="s">
        <v>251</v>
      </c>
      <c r="BB6" s="182" t="s">
        <v>252</v>
      </c>
      <c r="BC6" s="183" t="s">
        <v>252</v>
      </c>
      <c r="BD6" s="187" t="s">
        <v>291</v>
      </c>
      <c r="BE6" s="182" t="s">
        <v>291</v>
      </c>
      <c r="BF6" s="181" t="s">
        <v>251</v>
      </c>
      <c r="BG6" s="180" t="s">
        <v>251</v>
      </c>
      <c r="BH6" s="182" t="s">
        <v>252</v>
      </c>
      <c r="BI6" s="183" t="s">
        <v>252</v>
      </c>
      <c r="BJ6" s="187" t="s">
        <v>291</v>
      </c>
      <c r="BK6" s="182" t="s">
        <v>291</v>
      </c>
      <c r="BL6" s="181" t="s">
        <v>251</v>
      </c>
      <c r="BM6" s="180" t="s">
        <v>251</v>
      </c>
      <c r="BN6" s="182" t="s">
        <v>252</v>
      </c>
      <c r="BO6" s="183" t="s">
        <v>252</v>
      </c>
      <c r="BP6" s="187" t="s">
        <v>291</v>
      </c>
      <c r="BQ6" s="182" t="s">
        <v>291</v>
      </c>
      <c r="BR6" s="181" t="s">
        <v>251</v>
      </c>
      <c r="BS6" s="180" t="s">
        <v>251</v>
      </c>
      <c r="BT6" s="182" t="s">
        <v>252</v>
      </c>
      <c r="BU6" s="183" t="s">
        <v>252</v>
      </c>
      <c r="BV6" s="187" t="s">
        <v>291</v>
      </c>
      <c r="BW6" s="182" t="s">
        <v>291</v>
      </c>
      <c r="BX6" s="181" t="s">
        <v>251</v>
      </c>
      <c r="BY6" s="180" t="s">
        <v>251</v>
      </c>
      <c r="BZ6" s="182" t="s">
        <v>252</v>
      </c>
      <c r="CA6" s="183" t="s">
        <v>252</v>
      </c>
      <c r="CB6" s="187" t="s">
        <v>291</v>
      </c>
      <c r="CC6" s="182" t="s">
        <v>291</v>
      </c>
      <c r="CD6" s="181" t="s">
        <v>251</v>
      </c>
      <c r="CE6" s="180" t="s">
        <v>251</v>
      </c>
      <c r="CF6" s="182" t="s">
        <v>252</v>
      </c>
      <c r="CG6" s="183" t="s">
        <v>252</v>
      </c>
      <c r="CH6" s="187" t="s">
        <v>291</v>
      </c>
      <c r="CI6" s="182" t="s">
        <v>291</v>
      </c>
      <c r="CJ6" s="181" t="s">
        <v>251</v>
      </c>
      <c r="CK6" s="180" t="s">
        <v>251</v>
      </c>
      <c r="CL6" s="182" t="s">
        <v>252</v>
      </c>
      <c r="CM6" s="183" t="s">
        <v>252</v>
      </c>
      <c r="CN6" s="187" t="s">
        <v>291</v>
      </c>
      <c r="CO6" s="182" t="s">
        <v>291</v>
      </c>
      <c r="CP6" s="181" t="s">
        <v>251</v>
      </c>
      <c r="CQ6" s="180" t="s">
        <v>251</v>
      </c>
      <c r="CR6" s="182" t="s">
        <v>252</v>
      </c>
      <c r="CS6" s="183" t="s">
        <v>252</v>
      </c>
      <c r="CT6" s="187" t="s">
        <v>291</v>
      </c>
      <c r="CU6" s="182" t="s">
        <v>291</v>
      </c>
      <c r="CV6" s="181" t="s">
        <v>251</v>
      </c>
      <c r="CW6" s="180" t="s">
        <v>251</v>
      </c>
      <c r="CX6" s="182" t="s">
        <v>252</v>
      </c>
      <c r="CY6" s="183" t="s">
        <v>252</v>
      </c>
      <c r="CZ6" s="187" t="s">
        <v>291</v>
      </c>
      <c r="DA6" s="182" t="s">
        <v>291</v>
      </c>
      <c r="DB6" s="181" t="s">
        <v>251</v>
      </c>
      <c r="DC6" s="180" t="s">
        <v>251</v>
      </c>
      <c r="DD6" s="182" t="s">
        <v>252</v>
      </c>
      <c r="DE6" s="183" t="s">
        <v>252</v>
      </c>
      <c r="DF6" s="187" t="s">
        <v>291</v>
      </c>
      <c r="DG6" s="182" t="s">
        <v>291</v>
      </c>
      <c r="DH6" s="181" t="s">
        <v>251</v>
      </c>
      <c r="DI6" s="180" t="s">
        <v>251</v>
      </c>
      <c r="DJ6" s="182" t="s">
        <v>252</v>
      </c>
      <c r="DK6" s="183" t="s">
        <v>252</v>
      </c>
      <c r="DL6" s="187" t="s">
        <v>291</v>
      </c>
      <c r="DM6" s="182" t="s">
        <v>291</v>
      </c>
      <c r="DN6" s="181" t="s">
        <v>251</v>
      </c>
      <c r="DO6" s="180" t="s">
        <v>251</v>
      </c>
      <c r="DP6" s="182" t="s">
        <v>252</v>
      </c>
      <c r="DQ6" s="183" t="s">
        <v>252</v>
      </c>
      <c r="DR6" s="187" t="s">
        <v>291</v>
      </c>
      <c r="DS6" s="182" t="s">
        <v>291</v>
      </c>
      <c r="DT6" s="181" t="s">
        <v>251</v>
      </c>
      <c r="DU6" s="180" t="s">
        <v>251</v>
      </c>
      <c r="DV6" s="182" t="s">
        <v>252</v>
      </c>
      <c r="DW6" s="183" t="s">
        <v>252</v>
      </c>
      <c r="DX6" s="187" t="s">
        <v>291</v>
      </c>
      <c r="DY6" s="182" t="s">
        <v>291</v>
      </c>
      <c r="DZ6" s="181" t="s">
        <v>251</v>
      </c>
      <c r="EA6" s="180" t="s">
        <v>251</v>
      </c>
      <c r="EB6" s="182" t="s">
        <v>252</v>
      </c>
      <c r="EC6" s="183" t="s">
        <v>252</v>
      </c>
      <c r="ED6" s="187" t="s">
        <v>291</v>
      </c>
      <c r="EE6" s="182" t="s">
        <v>291</v>
      </c>
      <c r="EF6" s="181" t="s">
        <v>251</v>
      </c>
      <c r="EG6" s="180" t="s">
        <v>251</v>
      </c>
      <c r="EH6" s="182" t="s">
        <v>252</v>
      </c>
      <c r="EI6" s="183" t="s">
        <v>252</v>
      </c>
    </row>
    <row r="7" spans="1:139" ht="13.5" thickBot="1" x14ac:dyDescent="0.25">
      <c r="A7" s="18"/>
      <c r="B7" s="187" t="s">
        <v>253</v>
      </c>
      <c r="C7" s="180" t="s">
        <v>254</v>
      </c>
      <c r="D7" s="181" t="s">
        <v>253</v>
      </c>
      <c r="E7" s="180" t="s">
        <v>254</v>
      </c>
      <c r="F7" s="182" t="s">
        <v>253</v>
      </c>
      <c r="G7" s="183" t="s">
        <v>254</v>
      </c>
      <c r="H7" s="187" t="s">
        <v>253</v>
      </c>
      <c r="I7" s="182" t="s">
        <v>254</v>
      </c>
      <c r="J7" s="181" t="s">
        <v>253</v>
      </c>
      <c r="K7" s="180" t="s">
        <v>254</v>
      </c>
      <c r="L7" s="182" t="s">
        <v>253</v>
      </c>
      <c r="M7" s="183" t="s">
        <v>254</v>
      </c>
      <c r="N7" s="187" t="s">
        <v>253</v>
      </c>
      <c r="O7" s="182" t="s">
        <v>254</v>
      </c>
      <c r="P7" s="181" t="s">
        <v>253</v>
      </c>
      <c r="Q7" s="180" t="s">
        <v>254</v>
      </c>
      <c r="R7" s="182" t="s">
        <v>253</v>
      </c>
      <c r="S7" s="183" t="s">
        <v>254</v>
      </c>
      <c r="T7" s="187" t="s">
        <v>253</v>
      </c>
      <c r="U7" s="182" t="s">
        <v>254</v>
      </c>
      <c r="V7" s="181" t="s">
        <v>253</v>
      </c>
      <c r="W7" s="180" t="s">
        <v>254</v>
      </c>
      <c r="X7" s="182" t="s">
        <v>253</v>
      </c>
      <c r="Y7" s="183" t="s">
        <v>254</v>
      </c>
      <c r="Z7" s="187" t="s">
        <v>253</v>
      </c>
      <c r="AA7" s="182" t="s">
        <v>254</v>
      </c>
      <c r="AB7" s="181" t="s">
        <v>253</v>
      </c>
      <c r="AC7" s="180" t="s">
        <v>254</v>
      </c>
      <c r="AD7" s="182" t="s">
        <v>253</v>
      </c>
      <c r="AE7" s="183" t="s">
        <v>254</v>
      </c>
      <c r="AF7" s="187" t="s">
        <v>253</v>
      </c>
      <c r="AG7" s="182" t="s">
        <v>254</v>
      </c>
      <c r="AH7" s="181" t="s">
        <v>253</v>
      </c>
      <c r="AI7" s="180" t="s">
        <v>254</v>
      </c>
      <c r="AJ7" s="182" t="s">
        <v>253</v>
      </c>
      <c r="AK7" s="183" t="s">
        <v>254</v>
      </c>
      <c r="AL7" s="187" t="s">
        <v>253</v>
      </c>
      <c r="AM7" s="182" t="s">
        <v>254</v>
      </c>
      <c r="AN7" s="181" t="s">
        <v>253</v>
      </c>
      <c r="AO7" s="180" t="s">
        <v>254</v>
      </c>
      <c r="AP7" s="181" t="s">
        <v>253</v>
      </c>
      <c r="AQ7" s="183" t="s">
        <v>254</v>
      </c>
      <c r="AR7" s="187" t="s">
        <v>253</v>
      </c>
      <c r="AS7" s="182" t="s">
        <v>254</v>
      </c>
      <c r="AT7" s="181" t="s">
        <v>253</v>
      </c>
      <c r="AU7" s="180" t="s">
        <v>254</v>
      </c>
      <c r="AV7" s="182" t="s">
        <v>253</v>
      </c>
      <c r="AW7" s="183" t="s">
        <v>254</v>
      </c>
      <c r="AX7" s="187" t="s">
        <v>253</v>
      </c>
      <c r="AY7" s="182" t="s">
        <v>254</v>
      </c>
      <c r="AZ7" s="181" t="s">
        <v>253</v>
      </c>
      <c r="BA7" s="180" t="s">
        <v>254</v>
      </c>
      <c r="BB7" s="182" t="s">
        <v>253</v>
      </c>
      <c r="BC7" s="183" t="s">
        <v>254</v>
      </c>
      <c r="BD7" s="187" t="s">
        <v>253</v>
      </c>
      <c r="BE7" s="182" t="s">
        <v>254</v>
      </c>
      <c r="BF7" s="181" t="s">
        <v>253</v>
      </c>
      <c r="BG7" s="180" t="s">
        <v>254</v>
      </c>
      <c r="BH7" s="182" t="s">
        <v>253</v>
      </c>
      <c r="BI7" s="183" t="s">
        <v>254</v>
      </c>
      <c r="BJ7" s="187" t="s">
        <v>253</v>
      </c>
      <c r="BK7" s="182" t="s">
        <v>254</v>
      </c>
      <c r="BL7" s="181" t="s">
        <v>253</v>
      </c>
      <c r="BM7" s="180" t="s">
        <v>254</v>
      </c>
      <c r="BN7" s="182" t="s">
        <v>253</v>
      </c>
      <c r="BO7" s="183" t="s">
        <v>254</v>
      </c>
      <c r="BP7" s="187" t="s">
        <v>253</v>
      </c>
      <c r="BQ7" s="182" t="s">
        <v>254</v>
      </c>
      <c r="BR7" s="181" t="s">
        <v>253</v>
      </c>
      <c r="BS7" s="180" t="s">
        <v>254</v>
      </c>
      <c r="BT7" s="182" t="s">
        <v>253</v>
      </c>
      <c r="BU7" s="183" t="s">
        <v>254</v>
      </c>
      <c r="BV7" s="187" t="s">
        <v>253</v>
      </c>
      <c r="BW7" s="182" t="s">
        <v>254</v>
      </c>
      <c r="BX7" s="181" t="s">
        <v>253</v>
      </c>
      <c r="BY7" s="180" t="s">
        <v>254</v>
      </c>
      <c r="BZ7" s="182" t="s">
        <v>253</v>
      </c>
      <c r="CA7" s="183" t="s">
        <v>254</v>
      </c>
      <c r="CB7" s="187" t="s">
        <v>253</v>
      </c>
      <c r="CC7" s="182" t="s">
        <v>254</v>
      </c>
      <c r="CD7" s="181" t="s">
        <v>253</v>
      </c>
      <c r="CE7" s="180" t="s">
        <v>254</v>
      </c>
      <c r="CF7" s="182" t="s">
        <v>253</v>
      </c>
      <c r="CG7" s="183" t="s">
        <v>254</v>
      </c>
      <c r="CH7" s="187" t="s">
        <v>253</v>
      </c>
      <c r="CI7" s="182" t="s">
        <v>254</v>
      </c>
      <c r="CJ7" s="181" t="s">
        <v>253</v>
      </c>
      <c r="CK7" s="180" t="s">
        <v>254</v>
      </c>
      <c r="CL7" s="182" t="s">
        <v>253</v>
      </c>
      <c r="CM7" s="183" t="s">
        <v>254</v>
      </c>
      <c r="CN7" s="187" t="s">
        <v>253</v>
      </c>
      <c r="CO7" s="182" t="s">
        <v>254</v>
      </c>
      <c r="CP7" s="181" t="s">
        <v>253</v>
      </c>
      <c r="CQ7" s="180" t="s">
        <v>254</v>
      </c>
      <c r="CR7" s="182" t="s">
        <v>253</v>
      </c>
      <c r="CS7" s="183" t="s">
        <v>254</v>
      </c>
      <c r="CT7" s="187" t="s">
        <v>253</v>
      </c>
      <c r="CU7" s="182" t="s">
        <v>254</v>
      </c>
      <c r="CV7" s="181" t="s">
        <v>253</v>
      </c>
      <c r="CW7" s="180" t="s">
        <v>254</v>
      </c>
      <c r="CX7" s="182" t="s">
        <v>253</v>
      </c>
      <c r="CY7" s="183" t="s">
        <v>254</v>
      </c>
      <c r="CZ7" s="187" t="s">
        <v>253</v>
      </c>
      <c r="DA7" s="182" t="s">
        <v>254</v>
      </c>
      <c r="DB7" s="181" t="s">
        <v>253</v>
      </c>
      <c r="DC7" s="180" t="s">
        <v>254</v>
      </c>
      <c r="DD7" s="182" t="s">
        <v>253</v>
      </c>
      <c r="DE7" s="183" t="s">
        <v>254</v>
      </c>
      <c r="DF7" s="187" t="s">
        <v>253</v>
      </c>
      <c r="DG7" s="182" t="s">
        <v>254</v>
      </c>
      <c r="DH7" s="181" t="s">
        <v>253</v>
      </c>
      <c r="DI7" s="180" t="s">
        <v>254</v>
      </c>
      <c r="DJ7" s="182" t="s">
        <v>253</v>
      </c>
      <c r="DK7" s="183" t="s">
        <v>254</v>
      </c>
      <c r="DL7" s="187" t="s">
        <v>253</v>
      </c>
      <c r="DM7" s="182" t="s">
        <v>254</v>
      </c>
      <c r="DN7" s="181" t="s">
        <v>253</v>
      </c>
      <c r="DO7" s="180" t="s">
        <v>254</v>
      </c>
      <c r="DP7" s="182" t="s">
        <v>253</v>
      </c>
      <c r="DQ7" s="183" t="s">
        <v>254</v>
      </c>
      <c r="DR7" s="187" t="s">
        <v>253</v>
      </c>
      <c r="DS7" s="182" t="s">
        <v>254</v>
      </c>
      <c r="DT7" s="181" t="s">
        <v>253</v>
      </c>
      <c r="DU7" s="180" t="s">
        <v>254</v>
      </c>
      <c r="DV7" s="182" t="s">
        <v>253</v>
      </c>
      <c r="DW7" s="183" t="s">
        <v>254</v>
      </c>
      <c r="DX7" s="187" t="s">
        <v>253</v>
      </c>
      <c r="DY7" s="182" t="s">
        <v>254</v>
      </c>
      <c r="DZ7" s="181" t="s">
        <v>253</v>
      </c>
      <c r="EA7" s="180" t="s">
        <v>254</v>
      </c>
      <c r="EB7" s="182" t="s">
        <v>253</v>
      </c>
      <c r="EC7" s="183" t="s">
        <v>254</v>
      </c>
      <c r="ED7" s="187" t="s">
        <v>253</v>
      </c>
      <c r="EE7" s="182" t="s">
        <v>254</v>
      </c>
      <c r="EF7" s="181" t="s">
        <v>253</v>
      </c>
      <c r="EG7" s="180" t="s">
        <v>254</v>
      </c>
      <c r="EH7" s="182" t="s">
        <v>253</v>
      </c>
      <c r="EI7" s="183" t="s">
        <v>254</v>
      </c>
    </row>
    <row r="8" spans="1:139" x14ac:dyDescent="0.2">
      <c r="A8" s="189" t="s">
        <v>11</v>
      </c>
      <c r="B8" s="156">
        <v>2066303</v>
      </c>
      <c r="C8" s="261">
        <v>2230497</v>
      </c>
      <c r="D8" s="261">
        <v>1527045</v>
      </c>
      <c r="E8" s="261">
        <v>1607048</v>
      </c>
      <c r="F8" s="261">
        <v>515742</v>
      </c>
      <c r="G8" s="261">
        <v>598291</v>
      </c>
      <c r="H8" s="261">
        <v>2083879</v>
      </c>
      <c r="I8" s="261">
        <v>2247223</v>
      </c>
      <c r="J8" s="261">
        <v>1538349</v>
      </c>
      <c r="K8" s="261">
        <v>1616610</v>
      </c>
      <c r="L8" s="261">
        <v>520918</v>
      </c>
      <c r="M8" s="261">
        <v>604175</v>
      </c>
      <c r="N8" s="261">
        <v>2103125</v>
      </c>
      <c r="O8" s="261">
        <v>2264810</v>
      </c>
      <c r="P8" s="261">
        <v>1549462</v>
      </c>
      <c r="Q8" s="261">
        <v>1625381</v>
      </c>
      <c r="R8" s="261">
        <v>528001</v>
      </c>
      <c r="S8" s="261">
        <v>612119</v>
      </c>
      <c r="T8" s="261">
        <v>2122835</v>
      </c>
      <c r="U8" s="261">
        <v>2281866</v>
      </c>
      <c r="V8" s="261">
        <v>1562991</v>
      </c>
      <c r="W8" s="261">
        <v>1635049</v>
      </c>
      <c r="X8" s="261">
        <v>533599</v>
      </c>
      <c r="Y8" s="261">
        <v>618649</v>
      </c>
      <c r="Z8" s="261">
        <v>2136882</v>
      </c>
      <c r="AA8" s="261">
        <v>2293259</v>
      </c>
      <c r="AB8" s="261">
        <v>1570643</v>
      </c>
      <c r="AC8" s="261">
        <v>1640665</v>
      </c>
      <c r="AD8" s="261">
        <v>539198</v>
      </c>
      <c r="AE8" s="261">
        <v>623475</v>
      </c>
      <c r="AF8" s="261">
        <v>2149338</v>
      </c>
      <c r="AG8" s="261">
        <v>2302835</v>
      </c>
      <c r="AH8" s="261">
        <v>1576095</v>
      </c>
      <c r="AI8" s="261">
        <v>1643761</v>
      </c>
      <c r="AJ8" s="261">
        <v>543178</v>
      </c>
      <c r="AK8" s="261">
        <v>627439</v>
      </c>
      <c r="AL8" s="261">
        <v>2158138</v>
      </c>
      <c r="AM8" s="261">
        <v>2309496</v>
      </c>
      <c r="AN8" s="261">
        <v>1580087</v>
      </c>
      <c r="AO8" s="261">
        <v>1645541</v>
      </c>
      <c r="AP8" s="261">
        <v>546578</v>
      </c>
      <c r="AQ8" s="261">
        <v>630901</v>
      </c>
      <c r="AR8" s="261">
        <v>2165719</v>
      </c>
      <c r="AS8" s="261">
        <v>2314370</v>
      </c>
      <c r="AT8" s="261">
        <v>1583267</v>
      </c>
      <c r="AU8" s="261">
        <v>1646445</v>
      </c>
      <c r="AV8" s="261">
        <v>549217</v>
      </c>
      <c r="AW8" s="261">
        <v>633374</v>
      </c>
      <c r="AX8" s="261">
        <v>2179422</v>
      </c>
      <c r="AY8" s="261">
        <v>2324069</v>
      </c>
      <c r="AZ8" s="261">
        <v>1590946</v>
      </c>
      <c r="BA8" s="261">
        <v>1650890</v>
      </c>
      <c r="BB8" s="261">
        <v>553307</v>
      </c>
      <c r="BC8" s="261">
        <v>636876</v>
      </c>
      <c r="BD8" s="261">
        <v>2192872</v>
      </c>
      <c r="BE8" s="261">
        <v>2337857</v>
      </c>
      <c r="BF8" s="261">
        <v>1598272</v>
      </c>
      <c r="BG8" s="261">
        <v>1657539</v>
      </c>
      <c r="BH8" s="261">
        <v>557319</v>
      </c>
      <c r="BI8" s="261">
        <v>641873</v>
      </c>
      <c r="BJ8" s="261">
        <v>2211403</v>
      </c>
      <c r="BK8" s="261">
        <v>2354514</v>
      </c>
      <c r="BL8" s="261">
        <v>1609163</v>
      </c>
      <c r="BM8" s="261">
        <v>1666877</v>
      </c>
      <c r="BN8" s="261">
        <v>562888</v>
      </c>
      <c r="BO8" s="261">
        <v>647132</v>
      </c>
      <c r="BP8" s="261">
        <v>2243501</v>
      </c>
      <c r="BQ8" s="261">
        <v>2385480</v>
      </c>
      <c r="BR8" s="261">
        <v>1629110</v>
      </c>
      <c r="BS8" s="261">
        <v>1685050</v>
      </c>
      <c r="BT8" s="261">
        <v>572880</v>
      </c>
      <c r="BU8" s="261">
        <v>657654</v>
      </c>
      <c r="BV8" s="261">
        <v>2265565</v>
      </c>
      <c r="BW8" s="261">
        <v>2407275</v>
      </c>
      <c r="BX8" s="261">
        <v>1643115</v>
      </c>
      <c r="BY8" s="261">
        <v>1697518</v>
      </c>
      <c r="BZ8" s="261">
        <v>579036</v>
      </c>
      <c r="CA8" s="261">
        <v>664831</v>
      </c>
      <c r="CB8" s="261">
        <v>2287949</v>
      </c>
      <c r="CC8" s="261">
        <v>2430257</v>
      </c>
      <c r="CD8" s="261">
        <v>1656414</v>
      </c>
      <c r="CE8" s="261">
        <v>1710122</v>
      </c>
      <c r="CF8" s="261">
        <v>586075</v>
      </c>
      <c r="CG8" s="261">
        <v>673102</v>
      </c>
      <c r="CH8" s="261">
        <v>2309779</v>
      </c>
      <c r="CI8" s="261">
        <v>2448159</v>
      </c>
      <c r="CJ8" s="261">
        <v>1669087</v>
      </c>
      <c r="CK8" s="261">
        <v>1720115</v>
      </c>
      <c r="CL8" s="261">
        <v>592661</v>
      </c>
      <c r="CM8" s="261">
        <v>678586</v>
      </c>
      <c r="CN8" s="261">
        <v>2322997</v>
      </c>
      <c r="CO8" s="261">
        <v>2462451</v>
      </c>
      <c r="CP8" s="261">
        <v>1675381</v>
      </c>
      <c r="CQ8" s="261">
        <v>1727441</v>
      </c>
      <c r="CR8" s="261">
        <v>597922</v>
      </c>
      <c r="CS8" s="261">
        <v>683713</v>
      </c>
      <c r="CT8" s="261">
        <v>2328178</v>
      </c>
      <c r="CU8" s="261">
        <v>2470656</v>
      </c>
      <c r="CV8" s="261">
        <v>1677105</v>
      </c>
      <c r="CW8" s="261">
        <v>1730463</v>
      </c>
      <c r="CX8" s="261">
        <v>600778</v>
      </c>
      <c r="CY8" s="261">
        <v>687581</v>
      </c>
      <c r="CZ8" s="261">
        <v>2335777</v>
      </c>
      <c r="DA8" s="261">
        <v>2479787</v>
      </c>
      <c r="DB8" s="261">
        <v>1677976</v>
      </c>
      <c r="DC8" s="261">
        <v>1732723</v>
      </c>
      <c r="DD8" s="261">
        <v>605897</v>
      </c>
      <c r="DE8" s="261">
        <v>692472</v>
      </c>
      <c r="DF8" s="261">
        <v>2342650</v>
      </c>
      <c r="DG8" s="261">
        <v>2487810</v>
      </c>
      <c r="DH8" s="261">
        <v>1678738</v>
      </c>
      <c r="DI8" s="261">
        <v>1734472</v>
      </c>
      <c r="DJ8" s="261">
        <v>611090</v>
      </c>
      <c r="DK8" s="261">
        <v>697133</v>
      </c>
      <c r="DL8" s="261">
        <v>2347475</v>
      </c>
      <c r="DM8" s="261">
        <v>2495006</v>
      </c>
      <c r="DN8" s="261">
        <v>1679281</v>
      </c>
      <c r="DO8" s="261">
        <v>1736276</v>
      </c>
      <c r="DP8" s="261">
        <v>614345</v>
      </c>
      <c r="DQ8" s="261">
        <v>701157</v>
      </c>
      <c r="DR8" s="261">
        <v>2352079</v>
      </c>
      <c r="DS8" s="261">
        <v>2501081</v>
      </c>
      <c r="DT8" s="261">
        <v>1678800</v>
      </c>
      <c r="DU8" s="261">
        <v>1736879</v>
      </c>
      <c r="DV8" s="261">
        <v>618118</v>
      </c>
      <c r="DW8" s="261">
        <v>705151</v>
      </c>
      <c r="DX8" s="261">
        <v>2356253</v>
      </c>
      <c r="DY8" s="261">
        <v>2508492</v>
      </c>
      <c r="DZ8" s="261">
        <v>1679339</v>
      </c>
      <c r="EA8" s="261">
        <v>1739255</v>
      </c>
      <c r="EB8" s="261">
        <v>620370</v>
      </c>
      <c r="EC8" s="261">
        <v>708551</v>
      </c>
      <c r="ED8" s="261">
        <v>2359077</v>
      </c>
      <c r="EE8" s="261">
        <v>2516043</v>
      </c>
      <c r="EF8" s="261">
        <v>1679457</v>
      </c>
      <c r="EG8" s="261">
        <v>1741533</v>
      </c>
      <c r="EH8" s="261">
        <v>621748</v>
      </c>
      <c r="EI8" s="261">
        <v>712327</v>
      </c>
    </row>
    <row r="9" spans="1:139" x14ac:dyDescent="0.2">
      <c r="A9" s="191" t="s">
        <v>12</v>
      </c>
      <c r="B9" s="261">
        <v>315209</v>
      </c>
      <c r="C9" s="261">
        <v>289203</v>
      </c>
      <c r="D9" s="261">
        <v>241228</v>
      </c>
      <c r="E9" s="261">
        <v>215737</v>
      </c>
      <c r="F9" s="261">
        <v>13063</v>
      </c>
      <c r="G9" s="261">
        <v>11791</v>
      </c>
      <c r="H9" s="261">
        <v>316614</v>
      </c>
      <c r="I9" s="261">
        <v>291955</v>
      </c>
      <c r="J9" s="261">
        <v>240895</v>
      </c>
      <c r="K9" s="261">
        <v>216874</v>
      </c>
      <c r="L9" s="261">
        <v>12972</v>
      </c>
      <c r="M9" s="261">
        <v>11491</v>
      </c>
      <c r="N9" s="261">
        <v>318156</v>
      </c>
      <c r="O9" s="261">
        <v>294812</v>
      </c>
      <c r="P9" s="261">
        <v>240363</v>
      </c>
      <c r="Q9" s="261">
        <v>217545</v>
      </c>
      <c r="R9" s="261">
        <v>13341</v>
      </c>
      <c r="S9" s="261">
        <v>12011</v>
      </c>
      <c r="T9" s="261">
        <v>321423</v>
      </c>
      <c r="U9" s="261">
        <v>298509</v>
      </c>
      <c r="V9" s="261">
        <v>241625</v>
      </c>
      <c r="W9" s="261">
        <v>218931</v>
      </c>
      <c r="X9" s="261">
        <v>13747</v>
      </c>
      <c r="Y9" s="261">
        <v>12447</v>
      </c>
      <c r="Z9" s="261">
        <v>323513</v>
      </c>
      <c r="AA9" s="261">
        <v>301266</v>
      </c>
      <c r="AB9" s="261">
        <v>242016</v>
      </c>
      <c r="AC9" s="261">
        <v>220036</v>
      </c>
      <c r="AD9" s="261">
        <v>13900</v>
      </c>
      <c r="AE9" s="261">
        <v>12710</v>
      </c>
      <c r="AF9" s="261">
        <v>324750</v>
      </c>
      <c r="AG9" s="261">
        <v>303213</v>
      </c>
      <c r="AH9" s="261">
        <v>241212</v>
      </c>
      <c r="AI9" s="261">
        <v>219884</v>
      </c>
      <c r="AJ9" s="261">
        <v>13979</v>
      </c>
      <c r="AK9" s="261">
        <v>12728</v>
      </c>
      <c r="AL9" s="261">
        <v>328135</v>
      </c>
      <c r="AM9" s="261">
        <v>305579</v>
      </c>
      <c r="AN9" s="261">
        <v>243010</v>
      </c>
      <c r="AO9" s="261">
        <v>220808</v>
      </c>
      <c r="AP9" s="261">
        <v>14442</v>
      </c>
      <c r="AQ9" s="261">
        <v>12905</v>
      </c>
      <c r="AR9" s="261">
        <v>332704</v>
      </c>
      <c r="AS9" s="261">
        <v>309633</v>
      </c>
      <c r="AT9" s="261">
        <v>245728</v>
      </c>
      <c r="AU9" s="261">
        <v>222980</v>
      </c>
      <c r="AV9" s="261">
        <v>14871</v>
      </c>
      <c r="AW9" s="261">
        <v>13286</v>
      </c>
      <c r="AX9" s="261">
        <v>335380</v>
      </c>
      <c r="AY9" s="261">
        <v>313034</v>
      </c>
      <c r="AZ9" s="261">
        <v>246827</v>
      </c>
      <c r="BA9" s="261">
        <v>224714</v>
      </c>
      <c r="BB9" s="261">
        <v>14778</v>
      </c>
      <c r="BC9" s="261">
        <v>13418</v>
      </c>
      <c r="BD9" s="261">
        <v>341479</v>
      </c>
      <c r="BE9" s="261">
        <v>317807</v>
      </c>
      <c r="BF9" s="261">
        <v>250719</v>
      </c>
      <c r="BG9" s="261">
        <v>227747</v>
      </c>
      <c r="BH9" s="261">
        <v>15144</v>
      </c>
      <c r="BI9" s="261">
        <v>13519</v>
      </c>
      <c r="BJ9" s="261">
        <v>346026</v>
      </c>
      <c r="BK9" s="261">
        <v>320920</v>
      </c>
      <c r="BL9" s="261">
        <v>253360</v>
      </c>
      <c r="BM9" s="261">
        <v>229332</v>
      </c>
      <c r="BN9" s="261">
        <v>15369</v>
      </c>
      <c r="BO9" s="261">
        <v>13402</v>
      </c>
      <c r="BP9" s="261">
        <v>350181</v>
      </c>
      <c r="BQ9" s="261">
        <v>325121</v>
      </c>
      <c r="BR9" s="261">
        <v>256051</v>
      </c>
      <c r="BS9" s="261">
        <v>231903</v>
      </c>
      <c r="BT9" s="261">
        <v>15466</v>
      </c>
      <c r="BU9" s="261">
        <v>13612</v>
      </c>
      <c r="BV9" s="261">
        <v>353162</v>
      </c>
      <c r="BW9" s="261">
        <v>327138</v>
      </c>
      <c r="BX9" s="261">
        <v>257707</v>
      </c>
      <c r="BY9" s="261">
        <v>232706</v>
      </c>
      <c r="BZ9" s="261">
        <v>15857</v>
      </c>
      <c r="CA9" s="261">
        <v>13735</v>
      </c>
      <c r="CB9" s="261">
        <v>358043</v>
      </c>
      <c r="CC9" s="261">
        <v>329412</v>
      </c>
      <c r="CD9" s="261">
        <v>260411</v>
      </c>
      <c r="CE9" s="261">
        <v>233554</v>
      </c>
      <c r="CF9" s="261">
        <v>16304</v>
      </c>
      <c r="CG9" s="261">
        <v>13771</v>
      </c>
      <c r="CH9" s="261">
        <v>361893</v>
      </c>
      <c r="CI9" s="261">
        <v>337002</v>
      </c>
      <c r="CJ9" s="261">
        <v>261942</v>
      </c>
      <c r="CK9" s="261">
        <v>237925</v>
      </c>
      <c r="CL9" s="261">
        <v>16271</v>
      </c>
      <c r="CM9" s="261">
        <v>14302</v>
      </c>
      <c r="CN9" s="261">
        <v>371588</v>
      </c>
      <c r="CO9" s="261">
        <v>342318</v>
      </c>
      <c r="CP9" s="261">
        <v>268484</v>
      </c>
      <c r="CQ9" s="261">
        <v>241196</v>
      </c>
      <c r="CR9" s="261">
        <v>17285</v>
      </c>
      <c r="CS9" s="261">
        <v>14514</v>
      </c>
      <c r="CT9" s="261">
        <v>375747</v>
      </c>
      <c r="CU9" s="261">
        <v>346291</v>
      </c>
      <c r="CV9" s="261">
        <v>270284</v>
      </c>
      <c r="CW9" s="261">
        <v>243202</v>
      </c>
      <c r="CX9" s="261">
        <v>17894</v>
      </c>
      <c r="CY9" s="261">
        <v>14888</v>
      </c>
      <c r="CZ9" s="261">
        <v>380809</v>
      </c>
      <c r="DA9" s="261">
        <v>349590</v>
      </c>
      <c r="DB9" s="261">
        <v>272823</v>
      </c>
      <c r="DC9" s="261">
        <v>244336</v>
      </c>
      <c r="DD9" s="261">
        <v>18746</v>
      </c>
      <c r="DE9" s="261">
        <v>15360</v>
      </c>
      <c r="DF9" s="261">
        <v>385610</v>
      </c>
      <c r="DG9" s="261">
        <v>351435</v>
      </c>
      <c r="DH9" s="261">
        <v>275028</v>
      </c>
      <c r="DI9" s="261">
        <v>244419</v>
      </c>
      <c r="DJ9" s="261">
        <v>19369</v>
      </c>
      <c r="DK9" s="261">
        <v>15621</v>
      </c>
      <c r="DL9" s="261">
        <v>385591</v>
      </c>
      <c r="DM9" s="261">
        <v>350716</v>
      </c>
      <c r="DN9" s="261">
        <v>273987</v>
      </c>
      <c r="DO9" s="261">
        <v>243021</v>
      </c>
      <c r="DP9" s="261">
        <v>19435</v>
      </c>
      <c r="DQ9" s="261">
        <v>15528</v>
      </c>
      <c r="DR9" s="261">
        <v>386252</v>
      </c>
      <c r="DS9" s="261">
        <v>351295</v>
      </c>
      <c r="DT9" s="261">
        <v>273472</v>
      </c>
      <c r="DU9" s="261">
        <v>242352</v>
      </c>
      <c r="DV9" s="261">
        <v>19571</v>
      </c>
      <c r="DW9" s="261">
        <v>15581</v>
      </c>
      <c r="DX9" s="261">
        <v>388088</v>
      </c>
      <c r="DY9" s="261">
        <v>353416</v>
      </c>
      <c r="DZ9" s="261">
        <v>273529</v>
      </c>
      <c r="EA9" s="261">
        <v>242600</v>
      </c>
      <c r="EB9" s="261">
        <v>19951</v>
      </c>
      <c r="EC9" s="261">
        <v>16023</v>
      </c>
      <c r="ED9" s="261">
        <v>386423</v>
      </c>
      <c r="EE9" s="261">
        <v>353363</v>
      </c>
      <c r="EF9" s="261">
        <v>270944</v>
      </c>
      <c r="EG9" s="261">
        <v>241059</v>
      </c>
      <c r="EH9" s="261">
        <v>20153</v>
      </c>
      <c r="EI9" s="261">
        <v>16245</v>
      </c>
    </row>
    <row r="10" spans="1:139" x14ac:dyDescent="0.2">
      <c r="A10" s="191" t="s">
        <v>13</v>
      </c>
      <c r="B10" s="261">
        <v>2200659</v>
      </c>
      <c r="C10" s="261">
        <v>2231840</v>
      </c>
      <c r="D10" s="261">
        <v>1957485</v>
      </c>
      <c r="E10" s="261">
        <v>1984303</v>
      </c>
      <c r="F10" s="261">
        <v>77955</v>
      </c>
      <c r="G10" s="261">
        <v>72469</v>
      </c>
      <c r="H10" s="261">
        <v>2280058</v>
      </c>
      <c r="I10" s="261">
        <v>2306882</v>
      </c>
      <c r="J10" s="261">
        <v>2026609</v>
      </c>
      <c r="K10" s="261">
        <v>2049348</v>
      </c>
      <c r="L10" s="261">
        <v>81961</v>
      </c>
      <c r="M10" s="261">
        <v>75907</v>
      </c>
      <c r="N10" s="261">
        <v>2357403</v>
      </c>
      <c r="O10" s="261">
        <v>2379587</v>
      </c>
      <c r="P10" s="261">
        <v>2095145</v>
      </c>
      <c r="Q10" s="261">
        <v>2112672</v>
      </c>
      <c r="R10" s="261">
        <v>85452</v>
      </c>
      <c r="S10" s="261">
        <v>78993</v>
      </c>
      <c r="T10" s="261">
        <v>2432754</v>
      </c>
      <c r="U10" s="261">
        <v>2450588</v>
      </c>
      <c r="V10" s="261">
        <v>2161465</v>
      </c>
      <c r="W10" s="261">
        <v>2176043</v>
      </c>
      <c r="X10" s="261">
        <v>89380</v>
      </c>
      <c r="Y10" s="261">
        <v>82060</v>
      </c>
      <c r="Z10" s="261">
        <v>2505524</v>
      </c>
      <c r="AA10" s="261">
        <v>2518299</v>
      </c>
      <c r="AB10" s="261">
        <v>2225387</v>
      </c>
      <c r="AC10" s="261">
        <v>2235195</v>
      </c>
      <c r="AD10" s="261">
        <v>92706</v>
      </c>
      <c r="AE10" s="261">
        <v>84913</v>
      </c>
      <c r="AF10" s="261">
        <v>2576007</v>
      </c>
      <c r="AG10" s="261">
        <v>2584579</v>
      </c>
      <c r="AH10" s="261">
        <v>2286610</v>
      </c>
      <c r="AI10" s="261">
        <v>2292305</v>
      </c>
      <c r="AJ10" s="261">
        <v>96657</v>
      </c>
      <c r="AK10" s="261">
        <v>88186</v>
      </c>
      <c r="AL10" s="261">
        <v>2631801</v>
      </c>
      <c r="AM10" s="261">
        <v>2641676</v>
      </c>
      <c r="AN10" s="261">
        <v>2331036</v>
      </c>
      <c r="AO10" s="261">
        <v>2338263</v>
      </c>
      <c r="AP10" s="261">
        <v>101524</v>
      </c>
      <c r="AQ10" s="261">
        <v>92677</v>
      </c>
      <c r="AR10" s="261">
        <v>2692038</v>
      </c>
      <c r="AS10" s="261">
        <v>2704217</v>
      </c>
      <c r="AT10" s="261">
        <v>2378350</v>
      </c>
      <c r="AU10" s="261">
        <v>2387929</v>
      </c>
      <c r="AV10" s="261">
        <v>106719</v>
      </c>
      <c r="AW10" s="261">
        <v>97457</v>
      </c>
      <c r="AX10" s="261">
        <v>2746287</v>
      </c>
      <c r="AY10" s="261">
        <v>2764077</v>
      </c>
      <c r="AZ10" s="261">
        <v>2419988</v>
      </c>
      <c r="BA10" s="261">
        <v>2434530</v>
      </c>
      <c r="BB10" s="261">
        <v>111521</v>
      </c>
      <c r="BC10" s="261">
        <v>102472</v>
      </c>
      <c r="BD10" s="261">
        <v>2816798</v>
      </c>
      <c r="BE10" s="261">
        <v>2835606</v>
      </c>
      <c r="BF10" s="261">
        <v>2474943</v>
      </c>
      <c r="BG10" s="261">
        <v>2490861</v>
      </c>
      <c r="BH10" s="261">
        <v>118344</v>
      </c>
      <c r="BI10" s="261">
        <v>108612</v>
      </c>
      <c r="BJ10" s="261">
        <v>2908266</v>
      </c>
      <c r="BK10" s="261">
        <v>2930811</v>
      </c>
      <c r="BL10" s="261">
        <v>2546316</v>
      </c>
      <c r="BM10" s="261">
        <v>2565676</v>
      </c>
      <c r="BN10" s="261">
        <v>126665</v>
      </c>
      <c r="BO10" s="261">
        <v>116409</v>
      </c>
      <c r="BP10" s="261">
        <v>3003007</v>
      </c>
      <c r="BQ10" s="261">
        <v>3026134</v>
      </c>
      <c r="BR10" s="261">
        <v>2617740</v>
      </c>
      <c r="BS10" s="261">
        <v>2637738</v>
      </c>
      <c r="BT10" s="261">
        <v>136589</v>
      </c>
      <c r="BU10" s="261">
        <v>125561</v>
      </c>
      <c r="BV10" s="261">
        <v>3070683</v>
      </c>
      <c r="BW10" s="261">
        <v>3096998</v>
      </c>
      <c r="BX10" s="261">
        <v>2665511</v>
      </c>
      <c r="BY10" s="261">
        <v>2688894</v>
      </c>
      <c r="BZ10" s="261">
        <v>145010</v>
      </c>
      <c r="CA10" s="261">
        <v>133527</v>
      </c>
      <c r="CB10" s="261">
        <v>3125084</v>
      </c>
      <c r="CC10" s="261">
        <v>3155278</v>
      </c>
      <c r="CD10" s="261">
        <v>2701226</v>
      </c>
      <c r="CE10" s="261">
        <v>2728728</v>
      </c>
      <c r="CF10" s="261">
        <v>153329</v>
      </c>
      <c r="CG10" s="261">
        <v>141288</v>
      </c>
      <c r="CH10" s="261">
        <v>3153246</v>
      </c>
      <c r="CI10" s="261">
        <v>3189908</v>
      </c>
      <c r="CJ10" s="261">
        <v>2715119</v>
      </c>
      <c r="CK10" s="261">
        <v>2748928</v>
      </c>
      <c r="CL10" s="261">
        <v>160123</v>
      </c>
      <c r="CM10" s="261">
        <v>147897</v>
      </c>
      <c r="CN10" s="261">
        <v>3184432</v>
      </c>
      <c r="CO10" s="261">
        <v>3223342</v>
      </c>
      <c r="CP10" s="261">
        <v>2734116</v>
      </c>
      <c r="CQ10" s="261">
        <v>2770386</v>
      </c>
      <c r="CR10" s="261">
        <v>165188</v>
      </c>
      <c r="CS10" s="261">
        <v>152649</v>
      </c>
      <c r="CT10" s="261">
        <v>3218549</v>
      </c>
      <c r="CU10" s="261">
        <v>3254948</v>
      </c>
      <c r="CV10" s="261">
        <v>2755769</v>
      </c>
      <c r="CW10" s="261">
        <v>2789975</v>
      </c>
      <c r="CX10" s="261">
        <v>169935</v>
      </c>
      <c r="CY10" s="261">
        <v>156620</v>
      </c>
      <c r="CZ10" s="261">
        <v>3260132</v>
      </c>
      <c r="DA10" s="261">
        <v>3296497</v>
      </c>
      <c r="DB10" s="261">
        <v>2783717</v>
      </c>
      <c r="DC10" s="261">
        <v>2818036</v>
      </c>
      <c r="DD10" s="261">
        <v>175398</v>
      </c>
      <c r="DE10" s="261">
        <v>161792</v>
      </c>
      <c r="DF10" s="261">
        <v>3297823</v>
      </c>
      <c r="DG10" s="261">
        <v>3337176</v>
      </c>
      <c r="DH10" s="261">
        <v>2808460</v>
      </c>
      <c r="DI10" s="261">
        <v>2844858</v>
      </c>
      <c r="DJ10" s="261">
        <v>180381</v>
      </c>
      <c r="DK10" s="261">
        <v>166991</v>
      </c>
      <c r="DL10" s="261">
        <v>3348080</v>
      </c>
      <c r="DM10" s="261">
        <v>3385760</v>
      </c>
      <c r="DN10" s="261">
        <v>2843747</v>
      </c>
      <c r="DO10" s="261">
        <v>2878372</v>
      </c>
      <c r="DP10" s="261">
        <v>186301</v>
      </c>
      <c r="DQ10" s="261">
        <v>172738</v>
      </c>
      <c r="DR10" s="261">
        <v>3397932</v>
      </c>
      <c r="DS10" s="261">
        <v>3435664</v>
      </c>
      <c r="DT10" s="261">
        <v>2879670</v>
      </c>
      <c r="DU10" s="261">
        <v>2913622</v>
      </c>
      <c r="DV10" s="261">
        <v>192814</v>
      </c>
      <c r="DW10" s="261">
        <v>179382</v>
      </c>
      <c r="DX10" s="261">
        <v>3452831</v>
      </c>
      <c r="DY10" s="261">
        <v>3492621</v>
      </c>
      <c r="DZ10" s="261">
        <v>2918752</v>
      </c>
      <c r="EA10" s="261">
        <v>2953143</v>
      </c>
      <c r="EB10" s="261">
        <v>199680</v>
      </c>
      <c r="EC10" s="261">
        <v>186872</v>
      </c>
      <c r="ED10" s="261">
        <v>3504020</v>
      </c>
      <c r="EE10" s="261">
        <v>3544856</v>
      </c>
      <c r="EF10" s="261">
        <v>2956744</v>
      </c>
      <c r="EG10" s="261">
        <v>2990997</v>
      </c>
      <c r="EH10" s="261">
        <v>205741</v>
      </c>
      <c r="EI10" s="261">
        <v>193417</v>
      </c>
    </row>
    <row r="11" spans="1:139" x14ac:dyDescent="0.2">
      <c r="A11" s="191" t="s">
        <v>15</v>
      </c>
      <c r="B11" s="261">
        <v>1228626</v>
      </c>
      <c r="C11" s="261">
        <v>1306773</v>
      </c>
      <c r="D11" s="261">
        <v>1024618</v>
      </c>
      <c r="E11" s="261">
        <v>1074863</v>
      </c>
      <c r="F11" s="261">
        <v>189107</v>
      </c>
      <c r="G11" s="261">
        <v>215520</v>
      </c>
      <c r="H11" s="261">
        <v>1248406</v>
      </c>
      <c r="I11" s="261">
        <v>1323703</v>
      </c>
      <c r="J11" s="261">
        <v>1039552</v>
      </c>
      <c r="K11" s="261">
        <v>1087518</v>
      </c>
      <c r="L11" s="261">
        <v>192760</v>
      </c>
      <c r="M11" s="261">
        <v>218690</v>
      </c>
      <c r="N11" s="261">
        <v>1263936</v>
      </c>
      <c r="O11" s="261">
        <v>1337154</v>
      </c>
      <c r="P11" s="261">
        <v>1051586</v>
      </c>
      <c r="Q11" s="261">
        <v>1097570</v>
      </c>
      <c r="R11" s="261">
        <v>195240</v>
      </c>
      <c r="S11" s="261">
        <v>221051</v>
      </c>
      <c r="T11" s="261">
        <v>1277869</v>
      </c>
      <c r="U11" s="261">
        <v>1348420</v>
      </c>
      <c r="V11" s="261">
        <v>1062455</v>
      </c>
      <c r="W11" s="261">
        <v>1105664</v>
      </c>
      <c r="X11" s="261">
        <v>197552</v>
      </c>
      <c r="Y11" s="261">
        <v>223228</v>
      </c>
      <c r="Z11" s="261">
        <v>1292415</v>
      </c>
      <c r="AA11" s="261">
        <v>1359445</v>
      </c>
      <c r="AB11" s="261">
        <v>1073571</v>
      </c>
      <c r="AC11" s="261">
        <v>1114373</v>
      </c>
      <c r="AD11" s="261">
        <v>199799</v>
      </c>
      <c r="AE11" s="261">
        <v>224639</v>
      </c>
      <c r="AF11" s="261">
        <v>1307573</v>
      </c>
      <c r="AG11" s="261">
        <v>1371015</v>
      </c>
      <c r="AH11" s="261">
        <v>1084495</v>
      </c>
      <c r="AI11" s="261">
        <v>1122258</v>
      </c>
      <c r="AJ11" s="261">
        <v>201462</v>
      </c>
      <c r="AK11" s="261">
        <v>225797</v>
      </c>
      <c r="AL11" s="261">
        <v>1314726</v>
      </c>
      <c r="AM11" s="261">
        <v>1376845</v>
      </c>
      <c r="AN11" s="261">
        <v>1089018</v>
      </c>
      <c r="AO11" s="261">
        <v>1125638</v>
      </c>
      <c r="AP11" s="261">
        <v>202944</v>
      </c>
      <c r="AQ11" s="261">
        <v>226985</v>
      </c>
      <c r="AR11" s="261">
        <v>1322688</v>
      </c>
      <c r="AS11" s="261">
        <v>1383239</v>
      </c>
      <c r="AT11" s="261">
        <v>1094352</v>
      </c>
      <c r="AU11" s="261">
        <v>1129765</v>
      </c>
      <c r="AV11" s="261">
        <v>204372</v>
      </c>
      <c r="AW11" s="261">
        <v>227958</v>
      </c>
      <c r="AX11" s="261">
        <v>1333293</v>
      </c>
      <c r="AY11" s="261">
        <v>1391523</v>
      </c>
      <c r="AZ11" s="261">
        <v>1101895</v>
      </c>
      <c r="BA11" s="261">
        <v>1135532</v>
      </c>
      <c r="BB11" s="261">
        <v>205988</v>
      </c>
      <c r="BC11" s="261">
        <v>229037</v>
      </c>
      <c r="BD11" s="261">
        <v>1346638</v>
      </c>
      <c r="BE11" s="261">
        <v>1403048</v>
      </c>
      <c r="BF11" s="261">
        <v>1111849</v>
      </c>
      <c r="BG11" s="261">
        <v>1143496</v>
      </c>
      <c r="BH11" s="261">
        <v>207731</v>
      </c>
      <c r="BI11" s="261">
        <v>230981</v>
      </c>
      <c r="BJ11" s="261">
        <v>1362802</v>
      </c>
      <c r="BK11" s="261">
        <v>1418295</v>
      </c>
      <c r="BL11" s="261">
        <v>1123888</v>
      </c>
      <c r="BM11" s="261">
        <v>1155109</v>
      </c>
      <c r="BN11" s="261">
        <v>209922</v>
      </c>
      <c r="BO11" s="261">
        <v>232752</v>
      </c>
      <c r="BP11" s="261">
        <v>1383333</v>
      </c>
      <c r="BQ11" s="261">
        <v>1438428</v>
      </c>
      <c r="BR11" s="261">
        <v>1139123</v>
      </c>
      <c r="BS11" s="261">
        <v>1169326</v>
      </c>
      <c r="BT11" s="261">
        <v>213691</v>
      </c>
      <c r="BU11" s="261">
        <v>236691</v>
      </c>
      <c r="BV11" s="261">
        <v>1397292</v>
      </c>
      <c r="BW11" s="261">
        <v>1451358</v>
      </c>
      <c r="BX11" s="261">
        <v>1149772</v>
      </c>
      <c r="BY11" s="261">
        <v>1179180</v>
      </c>
      <c r="BZ11" s="261">
        <v>215316</v>
      </c>
      <c r="CA11" s="261">
        <v>238117</v>
      </c>
      <c r="CB11" s="261">
        <v>1410334</v>
      </c>
      <c r="CC11" s="261">
        <v>1464220</v>
      </c>
      <c r="CD11" s="261">
        <v>1158925</v>
      </c>
      <c r="CE11" s="261">
        <v>1187921</v>
      </c>
      <c r="CF11" s="261">
        <v>217674</v>
      </c>
      <c r="CG11" s="261">
        <v>240701</v>
      </c>
      <c r="CH11" s="261">
        <v>1421830</v>
      </c>
      <c r="CI11" s="261">
        <v>1475013</v>
      </c>
      <c r="CJ11" s="261">
        <v>1166316</v>
      </c>
      <c r="CK11" s="261">
        <v>1195266</v>
      </c>
      <c r="CL11" s="261">
        <v>219939</v>
      </c>
      <c r="CM11" s="261">
        <v>242268</v>
      </c>
      <c r="CN11" s="261">
        <v>1434720</v>
      </c>
      <c r="CO11" s="261">
        <v>1487258</v>
      </c>
      <c r="CP11" s="261">
        <v>1174656</v>
      </c>
      <c r="CQ11" s="261">
        <v>1203195</v>
      </c>
      <c r="CR11" s="261">
        <v>222587</v>
      </c>
      <c r="CS11" s="261">
        <v>244828</v>
      </c>
      <c r="CT11" s="261">
        <v>1444156</v>
      </c>
      <c r="CU11" s="261">
        <v>1496251</v>
      </c>
      <c r="CV11" s="261">
        <v>1180661</v>
      </c>
      <c r="CW11" s="261">
        <v>1208943</v>
      </c>
      <c r="CX11" s="261">
        <v>224429</v>
      </c>
      <c r="CY11" s="261">
        <v>246369</v>
      </c>
      <c r="CZ11" s="261">
        <v>1450131</v>
      </c>
      <c r="DA11" s="261">
        <v>1501978</v>
      </c>
      <c r="DB11" s="261">
        <v>1183465</v>
      </c>
      <c r="DC11" s="261">
        <v>1211752</v>
      </c>
      <c r="DD11" s="261">
        <v>225535</v>
      </c>
      <c r="DE11" s="261">
        <v>247603</v>
      </c>
      <c r="DF11" s="261">
        <v>1453470</v>
      </c>
      <c r="DG11" s="261">
        <v>1506079</v>
      </c>
      <c r="DH11" s="261">
        <v>1184517</v>
      </c>
      <c r="DI11" s="261">
        <v>1213636</v>
      </c>
      <c r="DJ11" s="261">
        <v>226976</v>
      </c>
      <c r="DK11" s="261">
        <v>248956</v>
      </c>
      <c r="DL11" s="261">
        <v>1457487</v>
      </c>
      <c r="DM11" s="261">
        <v>1510239</v>
      </c>
      <c r="DN11" s="261">
        <v>1186045</v>
      </c>
      <c r="DO11" s="261">
        <v>1215302</v>
      </c>
      <c r="DP11" s="261">
        <v>228354</v>
      </c>
      <c r="DQ11" s="261">
        <v>250152</v>
      </c>
      <c r="DR11" s="261">
        <v>1463307</v>
      </c>
      <c r="DS11" s="261">
        <v>1515100</v>
      </c>
      <c r="DT11" s="261">
        <v>1188572</v>
      </c>
      <c r="DU11" s="261">
        <v>1217223</v>
      </c>
      <c r="DV11" s="261">
        <v>230182</v>
      </c>
      <c r="DW11" s="261">
        <v>251751</v>
      </c>
      <c r="DX11" s="261">
        <v>1469237</v>
      </c>
      <c r="DY11" s="261">
        <v>1521173</v>
      </c>
      <c r="DZ11" s="261">
        <v>1190909</v>
      </c>
      <c r="EA11" s="261">
        <v>1219903</v>
      </c>
      <c r="EB11" s="261">
        <v>231860</v>
      </c>
      <c r="EC11" s="261">
        <v>253604</v>
      </c>
      <c r="ED11" s="261">
        <v>1475417</v>
      </c>
      <c r="EE11" s="261">
        <v>1527580</v>
      </c>
      <c r="EF11" s="261">
        <v>1194709</v>
      </c>
      <c r="EG11" s="261">
        <v>1223504</v>
      </c>
      <c r="EH11" s="261">
        <v>232825</v>
      </c>
      <c r="EI11" s="261">
        <v>254993</v>
      </c>
    </row>
    <row r="12" spans="1:139" x14ac:dyDescent="0.2">
      <c r="A12" s="191" t="s">
        <v>18</v>
      </c>
      <c r="B12" s="261">
        <v>15828381</v>
      </c>
      <c r="C12" s="261">
        <v>15868201</v>
      </c>
      <c r="D12" s="261">
        <v>12702578</v>
      </c>
      <c r="E12" s="261">
        <v>12595432</v>
      </c>
      <c r="F12" s="261">
        <v>1190468</v>
      </c>
      <c r="G12" s="261">
        <v>1228166</v>
      </c>
      <c r="H12" s="261">
        <v>15980592</v>
      </c>
      <c r="I12" s="261">
        <v>16038242</v>
      </c>
      <c r="J12" s="261">
        <v>12793592</v>
      </c>
      <c r="K12" s="261">
        <v>12690865</v>
      </c>
      <c r="L12" s="261">
        <v>1197412</v>
      </c>
      <c r="M12" s="261">
        <v>1237485</v>
      </c>
      <c r="N12" s="261">
        <v>16204891</v>
      </c>
      <c r="O12" s="261">
        <v>16281119</v>
      </c>
      <c r="P12" s="261">
        <v>12946925</v>
      </c>
      <c r="Q12" s="261">
        <v>12848152</v>
      </c>
      <c r="R12" s="261">
        <v>1206551</v>
      </c>
      <c r="S12" s="261">
        <v>1248857</v>
      </c>
      <c r="T12" s="261">
        <v>16455412</v>
      </c>
      <c r="U12" s="261">
        <v>16532263</v>
      </c>
      <c r="V12" s="261">
        <v>13124408</v>
      </c>
      <c r="W12" s="261">
        <v>13017282</v>
      </c>
      <c r="X12" s="261">
        <v>1217671</v>
      </c>
      <c r="Y12" s="261">
        <v>1260010</v>
      </c>
      <c r="Z12" s="261">
        <v>16699043</v>
      </c>
      <c r="AA12" s="261">
        <v>16800161</v>
      </c>
      <c r="AB12" s="261">
        <v>13289192</v>
      </c>
      <c r="AC12" s="261">
        <v>13203242</v>
      </c>
      <c r="AD12" s="261">
        <v>1228282</v>
      </c>
      <c r="AE12" s="261">
        <v>1274187</v>
      </c>
      <c r="AF12" s="261">
        <v>16937562</v>
      </c>
      <c r="AG12" s="261">
        <v>17050415</v>
      </c>
      <c r="AH12" s="261">
        <v>13444200</v>
      </c>
      <c r="AI12" s="261">
        <v>13367420</v>
      </c>
      <c r="AJ12" s="261">
        <v>1238245</v>
      </c>
      <c r="AK12" s="261">
        <v>1285547</v>
      </c>
      <c r="AL12" s="261">
        <v>17185235</v>
      </c>
      <c r="AM12" s="261">
        <v>17294223</v>
      </c>
      <c r="AN12" s="261">
        <v>13592819</v>
      </c>
      <c r="AO12" s="261">
        <v>13505365</v>
      </c>
      <c r="AP12" s="261">
        <v>1251049</v>
      </c>
      <c r="AQ12" s="261">
        <v>1296780</v>
      </c>
      <c r="AR12" s="261">
        <v>17373381</v>
      </c>
      <c r="AS12" s="261">
        <v>17498462</v>
      </c>
      <c r="AT12" s="261">
        <v>13697250</v>
      </c>
      <c r="AU12" s="261">
        <v>13611768</v>
      </c>
      <c r="AV12" s="261">
        <v>1260806</v>
      </c>
      <c r="AW12" s="261">
        <v>1306520</v>
      </c>
      <c r="AX12" s="261">
        <v>17543650</v>
      </c>
      <c r="AY12" s="261">
        <v>17709509</v>
      </c>
      <c r="AZ12" s="261">
        <v>13786662</v>
      </c>
      <c r="BA12" s="261">
        <v>13724880</v>
      </c>
      <c r="BB12" s="261">
        <v>1268907</v>
      </c>
      <c r="BC12" s="261">
        <v>1316660</v>
      </c>
      <c r="BD12" s="261">
        <v>17703161</v>
      </c>
      <c r="BE12" s="261">
        <v>17871415</v>
      </c>
      <c r="BF12" s="261">
        <v>13866357</v>
      </c>
      <c r="BG12" s="261">
        <v>13797310</v>
      </c>
      <c r="BH12" s="261">
        <v>1278594</v>
      </c>
      <c r="BI12" s="261">
        <v>1324558</v>
      </c>
      <c r="BJ12" s="261">
        <v>17831713</v>
      </c>
      <c r="BK12" s="261">
        <v>17996230</v>
      </c>
      <c r="BL12" s="261">
        <v>13913945</v>
      </c>
      <c r="BM12" s="261">
        <v>13832450</v>
      </c>
      <c r="BN12" s="261">
        <v>1286444</v>
      </c>
      <c r="BO12" s="261">
        <v>1328963</v>
      </c>
      <c r="BP12" s="261">
        <v>17923731</v>
      </c>
      <c r="BQ12" s="261">
        <v>18097471</v>
      </c>
      <c r="BR12" s="261">
        <v>13927575</v>
      </c>
      <c r="BS12" s="261">
        <v>13846008</v>
      </c>
      <c r="BT12" s="261">
        <v>1293213</v>
      </c>
      <c r="BU12" s="261">
        <v>1333724</v>
      </c>
      <c r="BV12" s="261">
        <v>18035385</v>
      </c>
      <c r="BW12" s="261">
        <v>18214926</v>
      </c>
      <c r="BX12" s="261">
        <v>13957514</v>
      </c>
      <c r="BY12" s="261">
        <v>13874822</v>
      </c>
      <c r="BZ12" s="261">
        <v>1301121</v>
      </c>
      <c r="CA12" s="261">
        <v>1338248</v>
      </c>
      <c r="CB12" s="261">
        <v>18207365</v>
      </c>
      <c r="CC12" s="261">
        <v>18396972</v>
      </c>
      <c r="CD12" s="261">
        <v>14035802</v>
      </c>
      <c r="CE12" s="261">
        <v>13954544</v>
      </c>
      <c r="CF12" s="261">
        <v>1313789</v>
      </c>
      <c r="CG12" s="261">
        <v>1348565</v>
      </c>
      <c r="CH12" s="261">
        <v>18378154</v>
      </c>
      <c r="CI12" s="261">
        <v>18583075</v>
      </c>
      <c r="CJ12" s="261">
        <v>14111915</v>
      </c>
      <c r="CK12" s="261">
        <v>14035595</v>
      </c>
      <c r="CL12" s="261">
        <v>1328571</v>
      </c>
      <c r="CM12" s="261">
        <v>1363153</v>
      </c>
      <c r="CN12" s="261">
        <v>18546615</v>
      </c>
      <c r="CO12" s="261">
        <v>18774288</v>
      </c>
      <c r="CP12" s="261">
        <v>14190715</v>
      </c>
      <c r="CQ12" s="261">
        <v>14127050</v>
      </c>
      <c r="CR12" s="261">
        <v>1343167</v>
      </c>
      <c r="CS12" s="261">
        <v>1378970</v>
      </c>
      <c r="CT12" s="261">
        <v>18697318</v>
      </c>
      <c r="CU12" s="261">
        <v>18944505</v>
      </c>
      <c r="CV12" s="261">
        <v>14273774</v>
      </c>
      <c r="CW12" s="261">
        <v>14222582</v>
      </c>
      <c r="CX12" s="261">
        <v>1351675</v>
      </c>
      <c r="CY12" s="261">
        <v>1387189</v>
      </c>
      <c r="CZ12" s="261">
        <v>18854892</v>
      </c>
      <c r="DA12" s="261">
        <v>19105890</v>
      </c>
      <c r="DB12" s="261">
        <v>14362386</v>
      </c>
      <c r="DC12" s="261">
        <v>14311272</v>
      </c>
      <c r="DD12" s="261">
        <v>1361063</v>
      </c>
      <c r="DE12" s="261">
        <v>1393748</v>
      </c>
      <c r="DF12" s="261">
        <v>19009416</v>
      </c>
      <c r="DG12" s="261">
        <v>19271408</v>
      </c>
      <c r="DH12" s="261">
        <v>14442228</v>
      </c>
      <c r="DI12" s="261">
        <v>14395573</v>
      </c>
      <c r="DJ12" s="261">
        <v>1367744</v>
      </c>
      <c r="DK12" s="261">
        <v>1400537</v>
      </c>
      <c r="DL12" s="261">
        <v>19183449</v>
      </c>
      <c r="DM12" s="261">
        <v>19441690</v>
      </c>
      <c r="DN12" s="261">
        <v>14530318</v>
      </c>
      <c r="DO12" s="261">
        <v>14478216</v>
      </c>
      <c r="DP12" s="261">
        <v>1380053</v>
      </c>
      <c r="DQ12" s="261">
        <v>1408863</v>
      </c>
      <c r="DR12" s="261">
        <v>19352115</v>
      </c>
      <c r="DS12" s="261">
        <v>19601027</v>
      </c>
      <c r="DT12" s="261">
        <v>14609395</v>
      </c>
      <c r="DU12" s="261">
        <v>14544193</v>
      </c>
      <c r="DV12" s="261">
        <v>1390029</v>
      </c>
      <c r="DW12" s="261">
        <v>1416025</v>
      </c>
      <c r="DX12" s="261">
        <v>19481988</v>
      </c>
      <c r="DY12" s="261">
        <v>19727139</v>
      </c>
      <c r="DZ12" s="261">
        <v>14661636</v>
      </c>
      <c r="EA12" s="261">
        <v>14588965</v>
      </c>
      <c r="EB12" s="261">
        <v>1397393</v>
      </c>
      <c r="EC12" s="261">
        <v>1421697</v>
      </c>
      <c r="ED12" s="261">
        <v>19581670</v>
      </c>
      <c r="EE12" s="261">
        <v>19817679</v>
      </c>
      <c r="EF12" s="261">
        <v>14685991</v>
      </c>
      <c r="EG12" s="261">
        <v>14603350</v>
      </c>
      <c r="EH12" s="261">
        <v>1407165</v>
      </c>
      <c r="EI12" s="261">
        <v>1427454</v>
      </c>
    </row>
    <row r="13" spans="1:139" x14ac:dyDescent="0.2">
      <c r="A13" s="191" t="s">
        <v>19</v>
      </c>
      <c r="B13" s="261">
        <v>3044170</v>
      </c>
      <c r="C13" s="261">
        <v>3057113</v>
      </c>
      <c r="D13" s="261">
        <v>2198846</v>
      </c>
      <c r="E13" s="261">
        <v>2171723</v>
      </c>
      <c r="F13" s="261">
        <v>253117</v>
      </c>
      <c r="G13" s="261">
        <v>263000</v>
      </c>
      <c r="H13" s="261">
        <v>3082830</v>
      </c>
      <c r="I13" s="261">
        <v>3096625</v>
      </c>
      <c r="J13" s="261">
        <v>2216332</v>
      </c>
      <c r="K13" s="261">
        <v>2186238</v>
      </c>
      <c r="L13" s="261">
        <v>251964</v>
      </c>
      <c r="M13" s="261">
        <v>262718</v>
      </c>
      <c r="N13" s="261">
        <v>3139539</v>
      </c>
      <c r="O13" s="261">
        <v>3152414</v>
      </c>
      <c r="P13" s="261">
        <v>2248089</v>
      </c>
      <c r="Q13" s="261">
        <v>2213283</v>
      </c>
      <c r="R13" s="261">
        <v>252460</v>
      </c>
      <c r="S13" s="261">
        <v>263433</v>
      </c>
      <c r="T13" s="261">
        <v>3191611</v>
      </c>
      <c r="U13" s="261">
        <v>3200383</v>
      </c>
      <c r="V13" s="261">
        <v>2278021</v>
      </c>
      <c r="W13" s="261">
        <v>2236459</v>
      </c>
      <c r="X13" s="261">
        <v>252084</v>
      </c>
      <c r="Y13" s="261">
        <v>263321</v>
      </c>
      <c r="Z13" s="261">
        <v>3227150</v>
      </c>
      <c r="AA13" s="261">
        <v>3235369</v>
      </c>
      <c r="AB13" s="261">
        <v>2293360</v>
      </c>
      <c r="AC13" s="261">
        <v>2251550</v>
      </c>
      <c r="AD13" s="261">
        <v>250233</v>
      </c>
      <c r="AE13" s="261">
        <v>262499</v>
      </c>
      <c r="AF13" s="261">
        <v>3263942</v>
      </c>
      <c r="AG13" s="261">
        <v>3269486</v>
      </c>
      <c r="AH13" s="261">
        <v>2307356</v>
      </c>
      <c r="AI13" s="261">
        <v>2263098</v>
      </c>
      <c r="AJ13" s="261">
        <v>249419</v>
      </c>
      <c r="AK13" s="261">
        <v>262298</v>
      </c>
      <c r="AL13" s="261">
        <v>3289339</v>
      </c>
      <c r="AM13" s="261">
        <v>3291302</v>
      </c>
      <c r="AN13" s="261">
        <v>2302267</v>
      </c>
      <c r="AO13" s="261">
        <v>2254472</v>
      </c>
      <c r="AP13" s="261">
        <v>247362</v>
      </c>
      <c r="AQ13" s="261">
        <v>260098</v>
      </c>
      <c r="AR13" s="261">
        <v>3268835</v>
      </c>
      <c r="AS13" s="261">
        <v>3277621</v>
      </c>
      <c r="AT13" s="261">
        <v>2269121</v>
      </c>
      <c r="AU13" s="261">
        <v>2223655</v>
      </c>
      <c r="AV13" s="261">
        <v>243661</v>
      </c>
      <c r="AW13" s="261">
        <v>256267</v>
      </c>
      <c r="AX13" s="261">
        <v>3254514</v>
      </c>
      <c r="AY13" s="261">
        <v>3272987</v>
      </c>
      <c r="AZ13" s="261">
        <v>2243692</v>
      </c>
      <c r="BA13" s="261">
        <v>2202445</v>
      </c>
      <c r="BB13" s="261">
        <v>240782</v>
      </c>
      <c r="BC13" s="261">
        <v>253285</v>
      </c>
      <c r="BD13" s="261">
        <v>3243705</v>
      </c>
      <c r="BE13" s="261">
        <v>3268798</v>
      </c>
      <c r="BF13" s="261">
        <v>2222824</v>
      </c>
      <c r="BG13" s="261">
        <v>2183293</v>
      </c>
      <c r="BH13" s="261">
        <v>238032</v>
      </c>
      <c r="BI13" s="261">
        <v>250707</v>
      </c>
      <c r="BJ13" s="261">
        <v>3247643</v>
      </c>
      <c r="BK13" s="261">
        <v>3276690</v>
      </c>
      <c r="BL13" s="261">
        <v>2211264</v>
      </c>
      <c r="BM13" s="261">
        <v>2171512</v>
      </c>
      <c r="BN13" s="261">
        <v>236727</v>
      </c>
      <c r="BO13" s="261">
        <v>248903</v>
      </c>
      <c r="BP13" s="261">
        <v>3256538</v>
      </c>
      <c r="BQ13" s="261">
        <v>3290916</v>
      </c>
      <c r="BR13" s="261">
        <v>2202194</v>
      </c>
      <c r="BS13" s="261">
        <v>2164005</v>
      </c>
      <c r="BT13" s="261">
        <v>236441</v>
      </c>
      <c r="BU13" s="261">
        <v>248317</v>
      </c>
      <c r="BV13" s="261">
        <v>3284416</v>
      </c>
      <c r="BW13" s="261">
        <v>3320999</v>
      </c>
      <c r="BX13" s="261">
        <v>2207334</v>
      </c>
      <c r="BY13" s="261">
        <v>2167774</v>
      </c>
      <c r="BZ13" s="261">
        <v>237207</v>
      </c>
      <c r="CA13" s="261">
        <v>248656</v>
      </c>
      <c r="CB13" s="261">
        <v>3331457</v>
      </c>
      <c r="CC13" s="261">
        <v>3370248</v>
      </c>
      <c r="CD13" s="261">
        <v>2224714</v>
      </c>
      <c r="CE13" s="261">
        <v>2184838</v>
      </c>
      <c r="CF13" s="261">
        <v>239859</v>
      </c>
      <c r="CG13" s="261">
        <v>250269</v>
      </c>
      <c r="CH13" s="261">
        <v>3376072</v>
      </c>
      <c r="CI13" s="261">
        <v>3416603</v>
      </c>
      <c r="CJ13" s="261">
        <v>2241774</v>
      </c>
      <c r="CK13" s="261">
        <v>2199898</v>
      </c>
      <c r="CL13" s="261">
        <v>242919</v>
      </c>
      <c r="CM13" s="261">
        <v>253456</v>
      </c>
      <c r="CN13" s="261">
        <v>3410735</v>
      </c>
      <c r="CO13" s="261">
        <v>3454206</v>
      </c>
      <c r="CP13" s="261">
        <v>2252337</v>
      </c>
      <c r="CQ13" s="261">
        <v>2209818</v>
      </c>
      <c r="CR13" s="261">
        <v>244889</v>
      </c>
      <c r="CS13" s="261">
        <v>255458</v>
      </c>
      <c r="CT13" s="261">
        <v>3451980</v>
      </c>
      <c r="CU13" s="261">
        <v>3497486</v>
      </c>
      <c r="CV13" s="261">
        <v>2268059</v>
      </c>
      <c r="CW13" s="261">
        <v>2226392</v>
      </c>
      <c r="CX13" s="261">
        <v>246297</v>
      </c>
      <c r="CY13" s="261">
        <v>256145</v>
      </c>
      <c r="CZ13" s="261">
        <v>3498545</v>
      </c>
      <c r="DA13" s="261">
        <v>3544250</v>
      </c>
      <c r="DB13" s="261">
        <v>2287838</v>
      </c>
      <c r="DC13" s="261">
        <v>2245153</v>
      </c>
      <c r="DD13" s="261">
        <v>246747</v>
      </c>
      <c r="DE13" s="261">
        <v>256656</v>
      </c>
      <c r="DF13" s="261">
        <v>3548902</v>
      </c>
      <c r="DG13" s="261">
        <v>3592973</v>
      </c>
      <c r="DH13" s="261">
        <v>2307095</v>
      </c>
      <c r="DI13" s="261">
        <v>2263030</v>
      </c>
      <c r="DJ13" s="261">
        <v>247825</v>
      </c>
      <c r="DK13" s="261">
        <v>257251</v>
      </c>
      <c r="DL13" s="261">
        <v>3598784</v>
      </c>
      <c r="DM13" s="261">
        <v>3639335</v>
      </c>
      <c r="DN13" s="261">
        <v>2325173</v>
      </c>
      <c r="DO13" s="261">
        <v>2278422</v>
      </c>
      <c r="DP13" s="261">
        <v>248932</v>
      </c>
      <c r="DQ13" s="261">
        <v>256912</v>
      </c>
      <c r="DR13" s="261">
        <v>3647656</v>
      </c>
      <c r="DS13" s="261">
        <v>3682578</v>
      </c>
      <c r="DT13" s="261">
        <v>2339497</v>
      </c>
      <c r="DU13" s="261">
        <v>2287959</v>
      </c>
      <c r="DV13" s="261">
        <v>249831</v>
      </c>
      <c r="DW13" s="261">
        <v>257015</v>
      </c>
      <c r="DX13" s="261">
        <v>3679311</v>
      </c>
      <c r="DY13" s="261">
        <v>3708106</v>
      </c>
      <c r="DZ13" s="261">
        <v>2342033</v>
      </c>
      <c r="EA13" s="261">
        <v>2285753</v>
      </c>
      <c r="EB13" s="261">
        <v>249947</v>
      </c>
      <c r="EC13" s="261">
        <v>255886</v>
      </c>
      <c r="ED13" s="261">
        <v>3695792</v>
      </c>
      <c r="EE13" s="261">
        <v>3719065</v>
      </c>
      <c r="EF13" s="261">
        <v>2332881</v>
      </c>
      <c r="EG13" s="261">
        <v>2272614</v>
      </c>
      <c r="EH13" s="261">
        <v>250542</v>
      </c>
      <c r="EI13" s="261">
        <v>254683</v>
      </c>
    </row>
    <row r="14" spans="1:139" s="260" customFormat="1" x14ac:dyDescent="0.2">
      <c r="A14" s="191" t="s">
        <v>327</v>
      </c>
      <c r="B14" s="261">
        <v>8271379</v>
      </c>
      <c r="C14" s="261">
        <v>8234905</v>
      </c>
      <c r="D14" s="261">
        <v>7063943</v>
      </c>
      <c r="E14" s="261">
        <v>7020680</v>
      </c>
      <c r="F14" s="261">
        <v>454780</v>
      </c>
      <c r="G14" s="261">
        <v>421927</v>
      </c>
      <c r="H14" s="261">
        <v>8371459</v>
      </c>
      <c r="I14" s="261">
        <v>8340878</v>
      </c>
      <c r="J14" s="261">
        <v>7129769</v>
      </c>
      <c r="K14" s="261">
        <v>7088535</v>
      </c>
      <c r="L14" s="261">
        <v>466432</v>
      </c>
      <c r="M14" s="261">
        <v>433598</v>
      </c>
      <c r="N14" s="261">
        <v>8504702</v>
      </c>
      <c r="O14" s="261">
        <v>8482817</v>
      </c>
      <c r="P14" s="261">
        <v>7226787</v>
      </c>
      <c r="Q14" s="261">
        <v>7189313</v>
      </c>
      <c r="R14" s="261">
        <v>477461</v>
      </c>
      <c r="S14" s="261">
        <v>445165</v>
      </c>
      <c r="T14" s="261">
        <v>8652134</v>
      </c>
      <c r="U14" s="261">
        <v>8629958</v>
      </c>
      <c r="V14" s="261">
        <v>7336059</v>
      </c>
      <c r="W14" s="261">
        <v>7295615</v>
      </c>
      <c r="X14" s="261">
        <v>489877</v>
      </c>
      <c r="Y14" s="261">
        <v>456970</v>
      </c>
      <c r="Z14" s="261">
        <v>8804506</v>
      </c>
      <c r="AA14" s="261">
        <v>8794889</v>
      </c>
      <c r="AB14" s="261">
        <v>7445677</v>
      </c>
      <c r="AC14" s="261">
        <v>7417262</v>
      </c>
      <c r="AD14" s="261">
        <v>503346</v>
      </c>
      <c r="AE14" s="261">
        <v>471016</v>
      </c>
      <c r="AF14" s="261">
        <v>8958885</v>
      </c>
      <c r="AG14" s="261">
        <v>8957473</v>
      </c>
      <c r="AH14" s="261">
        <v>7554634</v>
      </c>
      <c r="AI14" s="261">
        <v>7532502</v>
      </c>
      <c r="AJ14" s="261">
        <v>515759</v>
      </c>
      <c r="AK14" s="261">
        <v>484518</v>
      </c>
      <c r="AL14" s="261">
        <v>9139276</v>
      </c>
      <c r="AM14" s="261">
        <v>9133507</v>
      </c>
      <c r="AN14" s="261">
        <v>7681770</v>
      </c>
      <c r="AO14" s="261">
        <v>7651004</v>
      </c>
      <c r="AP14" s="261">
        <v>529816</v>
      </c>
      <c r="AQ14" s="261">
        <v>497876</v>
      </c>
      <c r="AR14" s="261">
        <v>9310647</v>
      </c>
      <c r="AS14" s="261">
        <v>9308827</v>
      </c>
      <c r="AT14" s="261">
        <v>7798659</v>
      </c>
      <c r="AU14" s="261">
        <v>7765330</v>
      </c>
      <c r="AV14" s="261">
        <v>542500</v>
      </c>
      <c r="AW14" s="261">
        <v>511380</v>
      </c>
      <c r="AX14" s="261">
        <v>9468223</v>
      </c>
      <c r="AY14" s="261">
        <v>9490290</v>
      </c>
      <c r="AZ14" s="261">
        <v>7901102</v>
      </c>
      <c r="BA14" s="261">
        <v>7884080</v>
      </c>
      <c r="BB14" s="261">
        <v>554459</v>
      </c>
      <c r="BC14" s="261">
        <v>525426</v>
      </c>
      <c r="BD14" s="261">
        <v>9626841</v>
      </c>
      <c r="BE14" s="261">
        <v>9641969</v>
      </c>
      <c r="BF14" s="261">
        <v>8000991</v>
      </c>
      <c r="BG14" s="261">
        <v>7974575</v>
      </c>
      <c r="BH14" s="261">
        <v>568811</v>
      </c>
      <c r="BI14" s="261">
        <v>538650</v>
      </c>
      <c r="BJ14" s="261">
        <v>9755064</v>
      </c>
      <c r="BK14" s="261">
        <v>9762173</v>
      </c>
      <c r="BL14" s="261">
        <v>8072577</v>
      </c>
      <c r="BM14" s="261">
        <v>8035709</v>
      </c>
      <c r="BN14" s="261">
        <v>581513</v>
      </c>
      <c r="BO14" s="261">
        <v>549934</v>
      </c>
      <c r="BP14" s="261">
        <v>9864395</v>
      </c>
      <c r="BQ14" s="261">
        <v>9871398</v>
      </c>
      <c r="BR14" s="261">
        <v>8125478</v>
      </c>
      <c r="BS14" s="261">
        <v>8085551</v>
      </c>
      <c r="BT14" s="261">
        <v>594458</v>
      </c>
      <c r="BU14" s="261">
        <v>562144</v>
      </c>
      <c r="BV14" s="261">
        <v>9967017</v>
      </c>
      <c r="BW14" s="261">
        <v>9977520</v>
      </c>
      <c r="BX14" s="261">
        <v>8175477</v>
      </c>
      <c r="BY14" s="261">
        <v>8136352</v>
      </c>
      <c r="BZ14" s="261">
        <v>606499</v>
      </c>
      <c r="CA14" s="261">
        <v>572800</v>
      </c>
      <c r="CB14" s="261">
        <v>10075003</v>
      </c>
      <c r="CC14" s="261">
        <v>10092482</v>
      </c>
      <c r="CD14" s="261">
        <v>8231253</v>
      </c>
      <c r="CE14" s="261">
        <v>8194943</v>
      </c>
      <c r="CF14" s="261">
        <v>618623</v>
      </c>
      <c r="CG14" s="261">
        <v>584965</v>
      </c>
      <c r="CH14" s="261">
        <v>10175995</v>
      </c>
      <c r="CI14" s="261">
        <v>10205159</v>
      </c>
      <c r="CJ14" s="261">
        <v>8279094</v>
      </c>
      <c r="CK14" s="261">
        <v>8249840</v>
      </c>
      <c r="CL14" s="261">
        <v>629368</v>
      </c>
      <c r="CM14" s="261">
        <v>596594</v>
      </c>
      <c r="CN14" s="261">
        <v>10295357</v>
      </c>
      <c r="CO14" s="261">
        <v>10338172</v>
      </c>
      <c r="CP14" s="261">
        <v>8342594</v>
      </c>
      <c r="CQ14" s="261">
        <v>8321967</v>
      </c>
      <c r="CR14" s="261">
        <v>641649</v>
      </c>
      <c r="CS14" s="261">
        <v>610996</v>
      </c>
      <c r="CT14" s="261">
        <v>10380383</v>
      </c>
      <c r="CU14" s="261">
        <v>10435247</v>
      </c>
      <c r="CV14" s="261">
        <v>8395328</v>
      </c>
      <c r="CW14" s="261">
        <v>8382542</v>
      </c>
      <c r="CX14" s="261">
        <v>648159</v>
      </c>
      <c r="CY14" s="261">
        <v>618033</v>
      </c>
      <c r="CZ14" s="261">
        <v>10461333</v>
      </c>
      <c r="DA14" s="261">
        <v>10518218</v>
      </c>
      <c r="DB14" s="261">
        <v>8447196</v>
      </c>
      <c r="DC14" s="261">
        <v>8434583</v>
      </c>
      <c r="DD14" s="261">
        <v>654587</v>
      </c>
      <c r="DE14" s="261">
        <v>622910</v>
      </c>
      <c r="DF14" s="261">
        <v>10535207</v>
      </c>
      <c r="DG14" s="261">
        <v>10605637</v>
      </c>
      <c r="DH14" s="261">
        <v>8491790</v>
      </c>
      <c r="DI14" s="261">
        <v>8486083</v>
      </c>
      <c r="DJ14" s="261">
        <v>657779</v>
      </c>
      <c r="DK14" s="261">
        <v>628244</v>
      </c>
      <c r="DL14" s="261">
        <v>10633999</v>
      </c>
      <c r="DM14" s="261">
        <v>10704613</v>
      </c>
      <c r="DN14" s="261">
        <v>8549470</v>
      </c>
      <c r="DO14" s="261">
        <v>8541801</v>
      </c>
      <c r="DP14" s="261">
        <v>668173</v>
      </c>
      <c r="DQ14" s="261">
        <v>637086</v>
      </c>
      <c r="DR14" s="261">
        <v>10728807</v>
      </c>
      <c r="DS14" s="261">
        <v>10797064</v>
      </c>
      <c r="DT14" s="261">
        <v>8602055</v>
      </c>
      <c r="DU14" s="261">
        <v>8588870</v>
      </c>
      <c r="DV14" s="261">
        <v>677453</v>
      </c>
      <c r="DW14" s="261">
        <v>645370</v>
      </c>
      <c r="DX14" s="261">
        <v>10814990</v>
      </c>
      <c r="DY14" s="261">
        <v>10886180</v>
      </c>
      <c r="DZ14" s="261">
        <v>8647281</v>
      </c>
      <c r="EA14" s="261">
        <v>8633257</v>
      </c>
      <c r="EB14" s="261">
        <v>686355</v>
      </c>
      <c r="EC14" s="261">
        <v>654171</v>
      </c>
      <c r="ED14" s="261">
        <v>10897884</v>
      </c>
      <c r="EE14" s="261">
        <v>10967849</v>
      </c>
      <c r="EF14" s="261">
        <v>8686995</v>
      </c>
      <c r="EG14" s="261">
        <v>8668693</v>
      </c>
      <c r="EH14" s="261">
        <v>696395</v>
      </c>
      <c r="EI14" s="261">
        <v>663720</v>
      </c>
    </row>
    <row r="15" spans="1:139" x14ac:dyDescent="0.2">
      <c r="A15" s="191" t="s">
        <v>21</v>
      </c>
      <c r="B15" s="261">
        <v>4512832</v>
      </c>
      <c r="C15" s="261">
        <v>4576183</v>
      </c>
      <c r="D15" s="261">
        <v>3439789</v>
      </c>
      <c r="E15" s="261">
        <v>3403029</v>
      </c>
      <c r="F15" s="261">
        <v>482571</v>
      </c>
      <c r="G15" s="261">
        <v>543239</v>
      </c>
      <c r="H15" s="261">
        <v>4526303</v>
      </c>
      <c r="I15" s="261">
        <v>4600739</v>
      </c>
      <c r="J15" s="261">
        <v>3447491</v>
      </c>
      <c r="K15" s="261">
        <v>3416092</v>
      </c>
      <c r="L15" s="261">
        <v>479016</v>
      </c>
      <c r="M15" s="261">
        <v>541169</v>
      </c>
      <c r="N15" s="261">
        <v>4560650</v>
      </c>
      <c r="O15" s="261">
        <v>4645888</v>
      </c>
      <c r="P15" s="261">
        <v>3472049</v>
      </c>
      <c r="Q15" s="261">
        <v>3445556</v>
      </c>
      <c r="R15" s="261">
        <v>476630</v>
      </c>
      <c r="S15" s="261">
        <v>540259</v>
      </c>
      <c r="T15" s="261">
        <v>4611667</v>
      </c>
      <c r="U15" s="261">
        <v>4701922</v>
      </c>
      <c r="V15" s="261">
        <v>3510328</v>
      </c>
      <c r="W15" s="261">
        <v>3485208</v>
      </c>
      <c r="X15" s="261">
        <v>475710</v>
      </c>
      <c r="Y15" s="261">
        <v>539719</v>
      </c>
      <c r="Z15" s="261">
        <v>4667387</v>
      </c>
      <c r="AA15" s="261">
        <v>4769903</v>
      </c>
      <c r="AB15" s="261">
        <v>3550155</v>
      </c>
      <c r="AC15" s="261">
        <v>3534430</v>
      </c>
      <c r="AD15" s="261">
        <v>474703</v>
      </c>
      <c r="AE15" s="261">
        <v>540672</v>
      </c>
      <c r="AF15" s="261">
        <v>4714735</v>
      </c>
      <c r="AG15" s="261">
        <v>4823456</v>
      </c>
      <c r="AH15" s="261">
        <v>3582210</v>
      </c>
      <c r="AI15" s="261">
        <v>3571820</v>
      </c>
      <c r="AJ15" s="261">
        <v>473067</v>
      </c>
      <c r="AK15" s="261">
        <v>538731</v>
      </c>
      <c r="AL15" s="261">
        <v>4756620</v>
      </c>
      <c r="AM15" s="261">
        <v>4869414</v>
      </c>
      <c r="AN15" s="261">
        <v>3608782</v>
      </c>
      <c r="AO15" s="261">
        <v>3599889</v>
      </c>
      <c r="AP15" s="261">
        <v>473871</v>
      </c>
      <c r="AQ15" s="261">
        <v>538806</v>
      </c>
      <c r="AR15" s="261">
        <v>4793899</v>
      </c>
      <c r="AS15" s="261">
        <v>4912014</v>
      </c>
      <c r="AT15" s="261">
        <v>3629470</v>
      </c>
      <c r="AU15" s="261">
        <v>3622783</v>
      </c>
      <c r="AV15" s="261">
        <v>474645</v>
      </c>
      <c r="AW15" s="261">
        <v>538873</v>
      </c>
      <c r="AX15" s="261">
        <v>4820913</v>
      </c>
      <c r="AY15" s="261">
        <v>4946232</v>
      </c>
      <c r="AZ15" s="261">
        <v>3641868</v>
      </c>
      <c r="BA15" s="261">
        <v>3638355</v>
      </c>
      <c r="BB15" s="261">
        <v>473666</v>
      </c>
      <c r="BC15" s="261">
        <v>537949</v>
      </c>
      <c r="BD15" s="261">
        <v>4832615</v>
      </c>
      <c r="BE15" s="261">
        <v>4960648</v>
      </c>
      <c r="BF15" s="261">
        <v>3642542</v>
      </c>
      <c r="BG15" s="261">
        <v>3639442</v>
      </c>
      <c r="BH15" s="261">
        <v>471751</v>
      </c>
      <c r="BI15" s="261">
        <v>535201</v>
      </c>
      <c r="BJ15" s="261">
        <v>4829006</v>
      </c>
      <c r="BK15" s="261">
        <v>4957367</v>
      </c>
      <c r="BL15" s="261">
        <v>3630104</v>
      </c>
      <c r="BM15" s="261">
        <v>3625229</v>
      </c>
      <c r="BN15" s="261">
        <v>468204</v>
      </c>
      <c r="BO15" s="261">
        <v>530126</v>
      </c>
      <c r="BP15" s="261">
        <v>4802798</v>
      </c>
      <c r="BQ15" s="261">
        <v>4935157</v>
      </c>
      <c r="BR15" s="261">
        <v>3599903</v>
      </c>
      <c r="BS15" s="261">
        <v>3596452</v>
      </c>
      <c r="BT15" s="261">
        <v>462314</v>
      </c>
      <c r="BU15" s="261">
        <v>523263</v>
      </c>
      <c r="BV15" s="261">
        <v>4783952</v>
      </c>
      <c r="BW15" s="261">
        <v>4916407</v>
      </c>
      <c r="BX15" s="261">
        <v>3574703</v>
      </c>
      <c r="BY15" s="261">
        <v>3570696</v>
      </c>
      <c r="BZ15" s="261">
        <v>457415</v>
      </c>
      <c r="CA15" s="261">
        <v>516792</v>
      </c>
      <c r="CB15" s="261">
        <v>4800905</v>
      </c>
      <c r="CC15" s="261">
        <v>4934242</v>
      </c>
      <c r="CD15" s="261">
        <v>3579835</v>
      </c>
      <c r="CE15" s="261">
        <v>3574763</v>
      </c>
      <c r="CF15" s="261">
        <v>455307</v>
      </c>
      <c r="CG15" s="261">
        <v>513331</v>
      </c>
      <c r="CH15" s="261">
        <v>4826087</v>
      </c>
      <c r="CI15" s="261">
        <v>4961313</v>
      </c>
      <c r="CJ15" s="261">
        <v>3591047</v>
      </c>
      <c r="CK15" s="261">
        <v>3585857</v>
      </c>
      <c r="CL15" s="261">
        <v>456284</v>
      </c>
      <c r="CM15" s="261">
        <v>513103</v>
      </c>
      <c r="CN15" s="261">
        <v>4840523</v>
      </c>
      <c r="CO15" s="261">
        <v>4981910</v>
      </c>
      <c r="CP15" s="261">
        <v>3595784</v>
      </c>
      <c r="CQ15" s="261">
        <v>3595265</v>
      </c>
      <c r="CR15" s="261">
        <v>456629</v>
      </c>
      <c r="CS15" s="261">
        <v>512516</v>
      </c>
      <c r="CT15" s="261">
        <v>4864955</v>
      </c>
      <c r="CU15" s="261">
        <v>5011772</v>
      </c>
      <c r="CV15" s="261">
        <v>3610387</v>
      </c>
      <c r="CW15" s="261">
        <v>3613648</v>
      </c>
      <c r="CX15" s="261">
        <v>457219</v>
      </c>
      <c r="CY15" s="261">
        <v>513011</v>
      </c>
      <c r="CZ15" s="261">
        <v>4895014</v>
      </c>
      <c r="DA15" s="261">
        <v>5043422</v>
      </c>
      <c r="DB15" s="261">
        <v>3627352</v>
      </c>
      <c r="DC15" s="261">
        <v>3631536</v>
      </c>
      <c r="DD15" s="261">
        <v>459729</v>
      </c>
      <c r="DE15" s="261">
        <v>514182</v>
      </c>
      <c r="DF15" s="261">
        <v>4925307</v>
      </c>
      <c r="DG15" s="261">
        <v>5072798</v>
      </c>
      <c r="DH15" s="261">
        <v>3643343</v>
      </c>
      <c r="DI15" s="261">
        <v>3646460</v>
      </c>
      <c r="DJ15" s="261">
        <v>462140</v>
      </c>
      <c r="DK15" s="261">
        <v>515042</v>
      </c>
      <c r="DL15" s="261">
        <v>4950666</v>
      </c>
      <c r="DM15" s="261">
        <v>5097742</v>
      </c>
      <c r="DN15" s="261">
        <v>3655675</v>
      </c>
      <c r="DO15" s="261">
        <v>3657993</v>
      </c>
      <c r="DP15" s="261">
        <v>462948</v>
      </c>
      <c r="DQ15" s="261">
        <v>514865</v>
      </c>
      <c r="DR15" s="261">
        <v>4975652</v>
      </c>
      <c r="DS15" s="261">
        <v>5121385</v>
      </c>
      <c r="DT15" s="261">
        <v>3667843</v>
      </c>
      <c r="DU15" s="261">
        <v>3667364</v>
      </c>
      <c r="DV15" s="261">
        <v>462745</v>
      </c>
      <c r="DW15" s="261">
        <v>513640</v>
      </c>
      <c r="DX15" s="261">
        <v>4987687</v>
      </c>
      <c r="DY15" s="261">
        <v>5132853</v>
      </c>
      <c r="DZ15" s="261">
        <v>3672322</v>
      </c>
      <c r="EA15" s="261">
        <v>3669955</v>
      </c>
      <c r="EB15" s="261">
        <v>461091</v>
      </c>
      <c r="EC15" s="261">
        <v>511640</v>
      </c>
      <c r="ED15" s="261">
        <v>4987994</v>
      </c>
      <c r="EE15" s="261">
        <v>5130765</v>
      </c>
      <c r="EF15" s="261">
        <v>3666115</v>
      </c>
      <c r="EG15" s="261">
        <v>3662043</v>
      </c>
      <c r="EH15" s="261">
        <v>460228</v>
      </c>
      <c r="EI15" s="261">
        <v>509051</v>
      </c>
    </row>
    <row r="16" spans="1:139" s="90" customFormat="1" x14ac:dyDescent="0.2">
      <c r="A16" s="191" t="s">
        <v>22</v>
      </c>
      <c r="B16" s="261">
        <v>1911737</v>
      </c>
      <c r="C16" s="261">
        <v>1914916</v>
      </c>
      <c r="D16" s="261">
        <v>1767688</v>
      </c>
      <c r="E16" s="261">
        <v>1770171</v>
      </c>
      <c r="F16" s="261">
        <v>83285</v>
      </c>
      <c r="G16" s="261">
        <v>79274</v>
      </c>
      <c r="H16" s="261">
        <v>1960500</v>
      </c>
      <c r="I16" s="261">
        <v>1959472</v>
      </c>
      <c r="J16" s="261">
        <v>1811015</v>
      </c>
      <c r="K16" s="261">
        <v>1808880</v>
      </c>
      <c r="L16" s="261">
        <v>85277</v>
      </c>
      <c r="M16" s="261">
        <v>81395</v>
      </c>
      <c r="N16" s="261">
        <v>2012788</v>
      </c>
      <c r="O16" s="261">
        <v>2005505</v>
      </c>
      <c r="P16" s="261">
        <v>1856972</v>
      </c>
      <c r="Q16" s="261">
        <v>1848917</v>
      </c>
      <c r="R16" s="261">
        <v>87795</v>
      </c>
      <c r="S16" s="261">
        <v>83511</v>
      </c>
      <c r="T16" s="261">
        <v>2065913</v>
      </c>
      <c r="U16" s="261">
        <v>2050726</v>
      </c>
      <c r="V16" s="261">
        <v>1902138</v>
      </c>
      <c r="W16" s="261">
        <v>1886832</v>
      </c>
      <c r="X16" s="261">
        <v>91458</v>
      </c>
      <c r="Y16" s="261">
        <v>86014</v>
      </c>
      <c r="Z16" s="261">
        <v>2124660</v>
      </c>
      <c r="AA16" s="261">
        <v>2101358</v>
      </c>
      <c r="AB16" s="261">
        <v>1952428</v>
      </c>
      <c r="AC16" s="261">
        <v>1930473</v>
      </c>
      <c r="AD16" s="261">
        <v>94708</v>
      </c>
      <c r="AE16" s="261">
        <v>88362</v>
      </c>
      <c r="AF16" s="261">
        <v>2179179</v>
      </c>
      <c r="AG16" s="261">
        <v>2147742</v>
      </c>
      <c r="AH16" s="261">
        <v>1996137</v>
      </c>
      <c r="AI16" s="261">
        <v>1967790</v>
      </c>
      <c r="AJ16" s="261">
        <v>98844</v>
      </c>
      <c r="AK16" s="261">
        <v>91026</v>
      </c>
      <c r="AL16" s="261">
        <v>2229982</v>
      </c>
      <c r="AM16" s="261">
        <v>2195705</v>
      </c>
      <c r="AN16" s="261">
        <v>2038752</v>
      </c>
      <c r="AO16" s="261">
        <v>2007381</v>
      </c>
      <c r="AP16" s="261">
        <v>102249</v>
      </c>
      <c r="AQ16" s="261">
        <v>94127</v>
      </c>
      <c r="AR16" s="261">
        <v>2261741</v>
      </c>
      <c r="AS16" s="261">
        <v>2228665</v>
      </c>
      <c r="AT16" s="261">
        <v>2064190</v>
      </c>
      <c r="AU16" s="261">
        <v>2033557</v>
      </c>
      <c r="AV16" s="261">
        <v>104651</v>
      </c>
      <c r="AW16" s="261">
        <v>96498</v>
      </c>
      <c r="AX16" s="261">
        <v>2275518</v>
      </c>
      <c r="AY16" s="261">
        <v>2253214</v>
      </c>
      <c r="AZ16" s="261">
        <v>2074461</v>
      </c>
      <c r="BA16" s="261">
        <v>2053169</v>
      </c>
      <c r="BB16" s="261">
        <v>105326</v>
      </c>
      <c r="BC16" s="261">
        <v>97723</v>
      </c>
      <c r="BD16" s="261">
        <v>2300502</v>
      </c>
      <c r="BE16" s="261">
        <v>2274511</v>
      </c>
      <c r="BF16" s="261">
        <v>2092418</v>
      </c>
      <c r="BG16" s="261">
        <v>2068534</v>
      </c>
      <c r="BH16" s="261">
        <v>108718</v>
      </c>
      <c r="BI16" s="261">
        <v>99604</v>
      </c>
      <c r="BJ16" s="261">
        <v>2323650</v>
      </c>
      <c r="BK16" s="261">
        <v>2308238</v>
      </c>
      <c r="BL16" s="261">
        <v>2110882</v>
      </c>
      <c r="BM16" s="261">
        <v>2095666</v>
      </c>
      <c r="BN16" s="261">
        <v>109941</v>
      </c>
      <c r="BO16" s="261">
        <v>101535</v>
      </c>
      <c r="BP16" s="261">
        <v>2367463</v>
      </c>
      <c r="BQ16" s="261">
        <v>2352960</v>
      </c>
      <c r="BR16" s="261">
        <v>2146621</v>
      </c>
      <c r="BS16" s="261">
        <v>2131843</v>
      </c>
      <c r="BT16" s="261">
        <v>113775</v>
      </c>
      <c r="BU16" s="261">
        <v>105035</v>
      </c>
      <c r="BV16" s="261">
        <v>2407435</v>
      </c>
      <c r="BW16" s="261">
        <v>2396433</v>
      </c>
      <c r="BX16" s="261">
        <v>2179296</v>
      </c>
      <c r="BY16" s="261">
        <v>2167190</v>
      </c>
      <c r="BZ16" s="261">
        <v>116916</v>
      </c>
      <c r="CA16" s="261">
        <v>107830</v>
      </c>
      <c r="CB16" s="261">
        <v>2450670</v>
      </c>
      <c r="CC16" s="261">
        <v>2439060</v>
      </c>
      <c r="CD16" s="261">
        <v>2213403</v>
      </c>
      <c r="CE16" s="261">
        <v>2201124</v>
      </c>
      <c r="CF16" s="261">
        <v>120954</v>
      </c>
      <c r="CG16" s="261">
        <v>110838</v>
      </c>
      <c r="CH16" s="261">
        <v>2491485</v>
      </c>
      <c r="CI16" s="261">
        <v>2480710</v>
      </c>
      <c r="CJ16" s="261">
        <v>2244756</v>
      </c>
      <c r="CK16" s="261">
        <v>2233809</v>
      </c>
      <c r="CL16" s="261">
        <v>125052</v>
      </c>
      <c r="CM16" s="261">
        <v>114257</v>
      </c>
      <c r="CN16" s="261">
        <v>2529685</v>
      </c>
      <c r="CO16" s="261">
        <v>2518596</v>
      </c>
      <c r="CP16" s="261">
        <v>2273249</v>
      </c>
      <c r="CQ16" s="261">
        <v>2261925</v>
      </c>
      <c r="CR16" s="261">
        <v>129335</v>
      </c>
      <c r="CS16" s="261">
        <v>117852</v>
      </c>
      <c r="CT16" s="261">
        <v>2566518</v>
      </c>
      <c r="CU16" s="261">
        <v>2555253</v>
      </c>
      <c r="CV16" s="261">
        <v>2303419</v>
      </c>
      <c r="CW16" s="261">
        <v>2291730</v>
      </c>
      <c r="CX16" s="261">
        <v>132303</v>
      </c>
      <c r="CY16" s="261">
        <v>120407</v>
      </c>
      <c r="CZ16" s="261">
        <v>2603587</v>
      </c>
      <c r="DA16" s="261">
        <v>2590134</v>
      </c>
      <c r="DB16" s="261">
        <v>2333039</v>
      </c>
      <c r="DC16" s="261">
        <v>2319325</v>
      </c>
      <c r="DD16" s="261">
        <v>135795</v>
      </c>
      <c r="DE16" s="261">
        <v>123471</v>
      </c>
      <c r="DF16" s="261">
        <v>2643378</v>
      </c>
      <c r="DG16" s="261">
        <v>2627104</v>
      </c>
      <c r="DH16" s="261">
        <v>2364501</v>
      </c>
      <c r="DI16" s="261">
        <v>2348453</v>
      </c>
      <c r="DJ16" s="261">
        <v>139743</v>
      </c>
      <c r="DK16" s="261">
        <v>126721</v>
      </c>
      <c r="DL16" s="261">
        <v>2686359</v>
      </c>
      <c r="DM16" s="261">
        <v>2664859</v>
      </c>
      <c r="DN16" s="261">
        <v>2398498</v>
      </c>
      <c r="DO16" s="261">
        <v>2378273</v>
      </c>
      <c r="DP16" s="261">
        <v>144481</v>
      </c>
      <c r="DQ16" s="261">
        <v>129984</v>
      </c>
      <c r="DR16" s="261">
        <v>2740116</v>
      </c>
      <c r="DS16" s="261">
        <v>2711991</v>
      </c>
      <c r="DT16" s="261">
        <v>2441695</v>
      </c>
      <c r="DU16" s="261">
        <v>2415412</v>
      </c>
      <c r="DV16" s="261">
        <v>149235</v>
      </c>
      <c r="DW16" s="261">
        <v>133758</v>
      </c>
      <c r="DX16" s="261">
        <v>2787010</v>
      </c>
      <c r="DY16" s="261">
        <v>2753911</v>
      </c>
      <c r="DZ16" s="261">
        <v>2479602</v>
      </c>
      <c r="EA16" s="261">
        <v>2448804</v>
      </c>
      <c r="EB16" s="261">
        <v>153400</v>
      </c>
      <c r="EC16" s="261">
        <v>136885</v>
      </c>
      <c r="ED16" s="261">
        <v>2826740</v>
      </c>
      <c r="EE16" s="261">
        <v>2789162</v>
      </c>
      <c r="EF16" s="261">
        <v>2511075</v>
      </c>
      <c r="EG16" s="261">
        <v>2477070</v>
      </c>
      <c r="EH16" s="261">
        <v>156854</v>
      </c>
      <c r="EI16" s="261">
        <v>139163</v>
      </c>
    </row>
    <row r="17" spans="1:139" s="90" customFormat="1" x14ac:dyDescent="0.2">
      <c r="A17" s="191" t="s">
        <v>16</v>
      </c>
      <c r="B17" s="261">
        <v>1608911</v>
      </c>
      <c r="C17" s="261">
        <v>1715233</v>
      </c>
      <c r="D17" s="261">
        <v>1420040</v>
      </c>
      <c r="E17" s="261">
        <v>1510081</v>
      </c>
      <c r="F17" s="261">
        <v>148889</v>
      </c>
      <c r="G17" s="261">
        <v>164498</v>
      </c>
      <c r="H17" s="261">
        <v>1614900</v>
      </c>
      <c r="I17" s="261">
        <v>1721785</v>
      </c>
      <c r="J17" s="261">
        <v>1421613</v>
      </c>
      <c r="K17" s="261">
        <v>1511353</v>
      </c>
      <c r="L17" s="261">
        <v>151534</v>
      </c>
      <c r="M17" s="261">
        <v>167654</v>
      </c>
      <c r="N17" s="261">
        <v>1621129</v>
      </c>
      <c r="O17" s="261">
        <v>1728219</v>
      </c>
      <c r="P17" s="261">
        <v>1422732</v>
      </c>
      <c r="Q17" s="261">
        <v>1511865</v>
      </c>
      <c r="R17" s="261">
        <v>154558</v>
      </c>
      <c r="S17" s="261">
        <v>170869</v>
      </c>
      <c r="T17" s="261">
        <v>1628166</v>
      </c>
      <c r="U17" s="261">
        <v>1737186</v>
      </c>
      <c r="V17" s="261">
        <v>1423548</v>
      </c>
      <c r="W17" s="261">
        <v>1514084</v>
      </c>
      <c r="X17" s="261">
        <v>158799</v>
      </c>
      <c r="Y17" s="261">
        <v>175029</v>
      </c>
      <c r="Z17" s="261">
        <v>1639253</v>
      </c>
      <c r="AA17" s="261">
        <v>1747148</v>
      </c>
      <c r="AB17" s="261">
        <v>1427459</v>
      </c>
      <c r="AC17" s="261">
        <v>1517316</v>
      </c>
      <c r="AD17" s="261">
        <v>162682</v>
      </c>
      <c r="AE17" s="261">
        <v>179119</v>
      </c>
      <c r="AF17" s="261">
        <v>1652459</v>
      </c>
      <c r="AG17" s="261">
        <v>1759318</v>
      </c>
      <c r="AH17" s="261">
        <v>1433867</v>
      </c>
      <c r="AI17" s="261">
        <v>1522945</v>
      </c>
      <c r="AJ17" s="261">
        <v>166129</v>
      </c>
      <c r="AK17" s="261">
        <v>182925</v>
      </c>
      <c r="AL17" s="261">
        <v>1663876</v>
      </c>
      <c r="AM17" s="261">
        <v>1768959</v>
      </c>
      <c r="AN17" s="261">
        <v>1439050</v>
      </c>
      <c r="AO17" s="261">
        <v>1526178</v>
      </c>
      <c r="AP17" s="261">
        <v>169368</v>
      </c>
      <c r="AQ17" s="261">
        <v>186072</v>
      </c>
      <c r="AR17" s="261">
        <v>1678249</v>
      </c>
      <c r="AS17" s="261">
        <v>1780500</v>
      </c>
      <c r="AT17" s="261">
        <v>1445949</v>
      </c>
      <c r="AU17" s="261">
        <v>1529990</v>
      </c>
      <c r="AV17" s="261">
        <v>172984</v>
      </c>
      <c r="AW17" s="261">
        <v>190038</v>
      </c>
      <c r="AX17" s="261">
        <v>1690868</v>
      </c>
      <c r="AY17" s="261">
        <v>1793468</v>
      </c>
      <c r="AZ17" s="261">
        <v>1451258</v>
      </c>
      <c r="BA17" s="261">
        <v>1534880</v>
      </c>
      <c r="BB17" s="261">
        <v>176457</v>
      </c>
      <c r="BC17" s="261">
        <v>193960</v>
      </c>
      <c r="BD17" s="261">
        <v>1698016</v>
      </c>
      <c r="BE17" s="261">
        <v>1798078</v>
      </c>
      <c r="BF17" s="261">
        <v>1452688</v>
      </c>
      <c r="BG17" s="261">
        <v>1533567</v>
      </c>
      <c r="BH17" s="261">
        <v>179197</v>
      </c>
      <c r="BI17" s="261">
        <v>196678</v>
      </c>
      <c r="BJ17" s="261">
        <v>1704888</v>
      </c>
      <c r="BK17" s="261">
        <v>1802068</v>
      </c>
      <c r="BL17" s="261">
        <v>1453683</v>
      </c>
      <c r="BM17" s="261">
        <v>1531059</v>
      </c>
      <c r="BN17" s="261">
        <v>182038</v>
      </c>
      <c r="BO17" s="261">
        <v>199514</v>
      </c>
      <c r="BP17" s="261">
        <v>1709785</v>
      </c>
      <c r="BQ17" s="261">
        <v>1807675</v>
      </c>
      <c r="BR17" s="261">
        <v>1452267</v>
      </c>
      <c r="BS17" s="261">
        <v>1529847</v>
      </c>
      <c r="BT17" s="261">
        <v>185020</v>
      </c>
      <c r="BU17" s="261">
        <v>203100</v>
      </c>
      <c r="BV17" s="261">
        <v>1715653</v>
      </c>
      <c r="BW17" s="261">
        <v>1811617</v>
      </c>
      <c r="BX17" s="261">
        <v>1451874</v>
      </c>
      <c r="BY17" s="261">
        <v>1527439</v>
      </c>
      <c r="BZ17" s="261">
        <v>188372</v>
      </c>
      <c r="CA17" s="261">
        <v>206268</v>
      </c>
      <c r="CB17" s="261">
        <v>1724830</v>
      </c>
      <c r="CC17" s="261">
        <v>1820749</v>
      </c>
      <c r="CD17" s="261">
        <v>1454712</v>
      </c>
      <c r="CE17" s="261">
        <v>1529304</v>
      </c>
      <c r="CF17" s="261">
        <v>191680</v>
      </c>
      <c r="CG17" s="261">
        <v>209963</v>
      </c>
      <c r="CH17" s="261">
        <v>1733028</v>
      </c>
      <c r="CI17" s="261">
        <v>1828779</v>
      </c>
      <c r="CJ17" s="261">
        <v>1456309</v>
      </c>
      <c r="CK17" s="261">
        <v>1529535</v>
      </c>
      <c r="CL17" s="261">
        <v>195522</v>
      </c>
      <c r="CM17" s="261">
        <v>214375</v>
      </c>
      <c r="CN17" s="261">
        <v>1742319</v>
      </c>
      <c r="CO17" s="261">
        <v>1836806</v>
      </c>
      <c r="CP17" s="261">
        <v>1458846</v>
      </c>
      <c r="CQ17" s="261">
        <v>1530432</v>
      </c>
      <c r="CR17" s="261">
        <v>199097</v>
      </c>
      <c r="CS17" s="261">
        <v>218336</v>
      </c>
      <c r="CT17" s="261">
        <v>1747449</v>
      </c>
      <c r="CU17" s="261">
        <v>1840574</v>
      </c>
      <c r="CV17" s="261">
        <v>1458700</v>
      </c>
      <c r="CW17" s="261">
        <v>1528787</v>
      </c>
      <c r="CX17" s="261">
        <v>201813</v>
      </c>
      <c r="CY17" s="261">
        <v>220853</v>
      </c>
      <c r="CZ17" s="261">
        <v>1751143</v>
      </c>
      <c r="DA17" s="261">
        <v>1843252</v>
      </c>
      <c r="DB17" s="261">
        <v>1456839</v>
      </c>
      <c r="DC17" s="261">
        <v>1525465</v>
      </c>
      <c r="DD17" s="261">
        <v>204595</v>
      </c>
      <c r="DE17" s="261">
        <v>223520</v>
      </c>
      <c r="DF17" s="261">
        <v>1752168</v>
      </c>
      <c r="DG17" s="261">
        <v>1842747</v>
      </c>
      <c r="DH17" s="261">
        <v>1453425</v>
      </c>
      <c r="DI17" s="261">
        <v>1520611</v>
      </c>
      <c r="DJ17" s="261">
        <v>207650</v>
      </c>
      <c r="DK17" s="261">
        <v>226278</v>
      </c>
      <c r="DL17" s="261">
        <v>1752990</v>
      </c>
      <c r="DM17" s="261">
        <v>1841793</v>
      </c>
      <c r="DN17" s="261">
        <v>1448888</v>
      </c>
      <c r="DO17" s="261">
        <v>1514000</v>
      </c>
      <c r="DP17" s="261">
        <v>209828</v>
      </c>
      <c r="DQ17" s="261">
        <v>228691</v>
      </c>
      <c r="DR17" s="261">
        <v>1749797</v>
      </c>
      <c r="DS17" s="261">
        <v>1837712</v>
      </c>
      <c r="DT17" s="261">
        <v>1440620</v>
      </c>
      <c r="DU17" s="261">
        <v>1504948</v>
      </c>
      <c r="DV17" s="261">
        <v>212185</v>
      </c>
      <c r="DW17" s="261">
        <v>231310</v>
      </c>
      <c r="DX17" s="261">
        <v>1745576</v>
      </c>
      <c r="DY17" s="261">
        <v>1833098</v>
      </c>
      <c r="DZ17" s="261">
        <v>1432631</v>
      </c>
      <c r="EA17" s="261">
        <v>1496211</v>
      </c>
      <c r="EB17" s="261">
        <v>214215</v>
      </c>
      <c r="EC17" s="261">
        <v>233500</v>
      </c>
      <c r="ED17" s="261">
        <v>1743466</v>
      </c>
      <c r="EE17" s="261">
        <v>1830414</v>
      </c>
      <c r="EF17" s="261">
        <v>1426035</v>
      </c>
      <c r="EG17" s="261">
        <v>1488647</v>
      </c>
      <c r="EH17" s="261">
        <v>216812</v>
      </c>
      <c r="EI17" s="261">
        <v>236391</v>
      </c>
    </row>
    <row r="18" spans="1:139" s="90" customFormat="1" x14ac:dyDescent="0.2">
      <c r="A18" s="191" t="s">
        <v>23</v>
      </c>
      <c r="B18" s="261">
        <v>354589</v>
      </c>
      <c r="C18" s="261">
        <v>375145</v>
      </c>
      <c r="D18" s="261">
        <v>282726</v>
      </c>
      <c r="E18" s="261">
        <v>295806</v>
      </c>
      <c r="F18" s="261">
        <v>64125</v>
      </c>
      <c r="G18" s="261">
        <v>71047</v>
      </c>
      <c r="H18" s="261">
        <v>359824</v>
      </c>
      <c r="I18" s="261">
        <v>381153</v>
      </c>
      <c r="J18" s="261">
        <v>285583</v>
      </c>
      <c r="K18" s="261">
        <v>299109</v>
      </c>
      <c r="L18" s="261">
        <v>66178</v>
      </c>
      <c r="M18" s="261">
        <v>73341</v>
      </c>
      <c r="N18" s="261">
        <v>364883</v>
      </c>
      <c r="O18" s="261">
        <v>386604</v>
      </c>
      <c r="P18" s="261">
        <v>288106</v>
      </c>
      <c r="Q18" s="261">
        <v>301250</v>
      </c>
      <c r="R18" s="261">
        <v>68290</v>
      </c>
      <c r="S18" s="261">
        <v>76004</v>
      </c>
      <c r="T18" s="261">
        <v>370353</v>
      </c>
      <c r="U18" s="261">
        <v>392982</v>
      </c>
      <c r="V18" s="261">
        <v>290641</v>
      </c>
      <c r="W18" s="261">
        <v>304676</v>
      </c>
      <c r="X18" s="261">
        <v>70705</v>
      </c>
      <c r="Y18" s="261">
        <v>78298</v>
      </c>
      <c r="Z18" s="261">
        <v>376258</v>
      </c>
      <c r="AA18" s="261">
        <v>398732</v>
      </c>
      <c r="AB18" s="261">
        <v>293655</v>
      </c>
      <c r="AC18" s="261">
        <v>307558</v>
      </c>
      <c r="AD18" s="261">
        <v>72959</v>
      </c>
      <c r="AE18" s="261">
        <v>80684</v>
      </c>
      <c r="AF18" s="261">
        <v>381926</v>
      </c>
      <c r="AG18" s="261">
        <v>404447</v>
      </c>
      <c r="AH18" s="261">
        <v>296453</v>
      </c>
      <c r="AI18" s="261">
        <v>310521</v>
      </c>
      <c r="AJ18" s="261">
        <v>75017</v>
      </c>
      <c r="AK18" s="261">
        <v>82943</v>
      </c>
      <c r="AL18" s="261">
        <v>386350</v>
      </c>
      <c r="AM18" s="261">
        <v>409349</v>
      </c>
      <c r="AN18" s="261">
        <v>298155</v>
      </c>
      <c r="AO18" s="261">
        <v>312287</v>
      </c>
      <c r="AP18" s="261">
        <v>76965</v>
      </c>
      <c r="AQ18" s="261">
        <v>85241</v>
      </c>
      <c r="AR18" s="261">
        <v>391517</v>
      </c>
      <c r="AS18" s="261">
        <v>414652</v>
      </c>
      <c r="AT18" s="261">
        <v>300600</v>
      </c>
      <c r="AU18" s="261">
        <v>314428</v>
      </c>
      <c r="AV18" s="261">
        <v>79055</v>
      </c>
      <c r="AW18" s="261">
        <v>87528</v>
      </c>
      <c r="AX18" s="261">
        <v>397201</v>
      </c>
      <c r="AY18" s="261">
        <v>420802</v>
      </c>
      <c r="AZ18" s="261">
        <v>303329</v>
      </c>
      <c r="BA18" s="261">
        <v>317170</v>
      </c>
      <c r="BB18" s="261">
        <v>81084</v>
      </c>
      <c r="BC18" s="261">
        <v>89938</v>
      </c>
      <c r="BD18" s="261">
        <v>403483</v>
      </c>
      <c r="BE18" s="261">
        <v>427320</v>
      </c>
      <c r="BF18" s="261">
        <v>306533</v>
      </c>
      <c r="BG18" s="261">
        <v>320300</v>
      </c>
      <c r="BH18" s="261">
        <v>83158</v>
      </c>
      <c r="BI18" s="261">
        <v>92447</v>
      </c>
      <c r="BJ18" s="261">
        <v>409923</v>
      </c>
      <c r="BK18" s="261">
        <v>435227</v>
      </c>
      <c r="BL18" s="261">
        <v>309321</v>
      </c>
      <c r="BM18" s="261">
        <v>324077</v>
      </c>
      <c r="BN18" s="261">
        <v>85890</v>
      </c>
      <c r="BO18" s="261">
        <v>95590</v>
      </c>
      <c r="BP18" s="261">
        <v>416502</v>
      </c>
      <c r="BQ18" s="261">
        <v>442766</v>
      </c>
      <c r="BR18" s="261">
        <v>312288</v>
      </c>
      <c r="BS18" s="261">
        <v>327765</v>
      </c>
      <c r="BT18" s="261">
        <v>88542</v>
      </c>
      <c r="BU18" s="261">
        <v>98606</v>
      </c>
      <c r="BV18" s="261">
        <v>422351</v>
      </c>
      <c r="BW18" s="261">
        <v>449398</v>
      </c>
      <c r="BX18" s="261">
        <v>314907</v>
      </c>
      <c r="BY18" s="261">
        <v>330199</v>
      </c>
      <c r="BZ18" s="261">
        <v>90860</v>
      </c>
      <c r="CA18" s="261">
        <v>101755</v>
      </c>
      <c r="CB18" s="261">
        <v>428393</v>
      </c>
      <c r="CC18" s="261">
        <v>455481</v>
      </c>
      <c r="CD18" s="261">
        <v>317486</v>
      </c>
      <c r="CE18" s="261">
        <v>332825</v>
      </c>
      <c r="CF18" s="261">
        <v>93496</v>
      </c>
      <c r="CG18" s="261">
        <v>104317</v>
      </c>
      <c r="CH18" s="261">
        <v>431935</v>
      </c>
      <c r="CI18" s="261">
        <v>459795</v>
      </c>
      <c r="CJ18" s="261">
        <v>318480</v>
      </c>
      <c r="CK18" s="261">
        <v>334125</v>
      </c>
      <c r="CL18" s="261">
        <v>95280</v>
      </c>
      <c r="CM18" s="261">
        <v>106495</v>
      </c>
      <c r="CN18" s="261">
        <v>435652</v>
      </c>
      <c r="CO18" s="261">
        <v>463943</v>
      </c>
      <c r="CP18" s="261">
        <v>319845</v>
      </c>
      <c r="CQ18" s="261">
        <v>335758</v>
      </c>
      <c r="CR18" s="261">
        <v>97135</v>
      </c>
      <c r="CS18" s="261">
        <v>108411</v>
      </c>
      <c r="CT18" s="261">
        <v>439234</v>
      </c>
      <c r="CU18" s="261">
        <v>468082</v>
      </c>
      <c r="CV18" s="261">
        <v>321320</v>
      </c>
      <c r="CW18" s="261">
        <v>337438</v>
      </c>
      <c r="CX18" s="261">
        <v>98591</v>
      </c>
      <c r="CY18" s="261">
        <v>110181</v>
      </c>
      <c r="CZ18" s="261">
        <v>443271</v>
      </c>
      <c r="DA18" s="261">
        <v>471917</v>
      </c>
      <c r="DB18" s="261">
        <v>323462</v>
      </c>
      <c r="DC18" s="261">
        <v>339219</v>
      </c>
      <c r="DD18" s="261">
        <v>99921</v>
      </c>
      <c r="DE18" s="261">
        <v>111705</v>
      </c>
      <c r="DF18" s="261">
        <v>447074</v>
      </c>
      <c r="DG18" s="261">
        <v>476564</v>
      </c>
      <c r="DH18" s="261">
        <v>324926</v>
      </c>
      <c r="DI18" s="261">
        <v>341174</v>
      </c>
      <c r="DJ18" s="261">
        <v>101191</v>
      </c>
      <c r="DK18" s="261">
        <v>113438</v>
      </c>
      <c r="DL18" s="261">
        <v>451459</v>
      </c>
      <c r="DM18" s="261">
        <v>481137</v>
      </c>
      <c r="DN18" s="261">
        <v>326789</v>
      </c>
      <c r="DO18" s="261">
        <v>343270</v>
      </c>
      <c r="DP18" s="261">
        <v>102882</v>
      </c>
      <c r="DQ18" s="261">
        <v>115275</v>
      </c>
      <c r="DR18" s="261">
        <v>455740</v>
      </c>
      <c r="DS18" s="261">
        <v>485673</v>
      </c>
      <c r="DT18" s="261">
        <v>328293</v>
      </c>
      <c r="DU18" s="261">
        <v>344954</v>
      </c>
      <c r="DV18" s="261">
        <v>104793</v>
      </c>
      <c r="DW18" s="261">
        <v>117166</v>
      </c>
      <c r="DX18" s="261">
        <v>459131</v>
      </c>
      <c r="DY18" s="261">
        <v>490085</v>
      </c>
      <c r="DZ18" s="261">
        <v>329564</v>
      </c>
      <c r="EA18" s="261">
        <v>346708</v>
      </c>
      <c r="EB18" s="261">
        <v>106447</v>
      </c>
      <c r="EC18" s="261">
        <v>119129</v>
      </c>
      <c r="ED18" s="261">
        <v>462851</v>
      </c>
      <c r="EE18" s="261">
        <v>494227</v>
      </c>
      <c r="EF18" s="261">
        <v>331019</v>
      </c>
      <c r="EG18" s="261">
        <v>348714</v>
      </c>
      <c r="EH18" s="261">
        <v>108168</v>
      </c>
      <c r="EI18" s="261">
        <v>120822</v>
      </c>
    </row>
    <row r="19" spans="1:139" s="90" customFormat="1" x14ac:dyDescent="0.2">
      <c r="A19" s="191" t="s">
        <v>24</v>
      </c>
      <c r="B19" s="261">
        <v>272609</v>
      </c>
      <c r="C19" s="261">
        <v>307908</v>
      </c>
      <c r="D19" s="261">
        <v>92720</v>
      </c>
      <c r="E19" s="261">
        <v>94241</v>
      </c>
      <c r="F19" s="261">
        <v>171451</v>
      </c>
      <c r="G19" s="261">
        <v>203928</v>
      </c>
      <c r="H19" s="261">
        <v>268368</v>
      </c>
      <c r="I19" s="261">
        <v>304009</v>
      </c>
      <c r="J19" s="261">
        <v>93414</v>
      </c>
      <c r="K19" s="261">
        <v>94174</v>
      </c>
      <c r="L19" s="261">
        <v>166784</v>
      </c>
      <c r="M19" s="261">
        <v>200068</v>
      </c>
      <c r="N19" s="261">
        <v>266993</v>
      </c>
      <c r="O19" s="261">
        <v>300743</v>
      </c>
      <c r="P19" s="261">
        <v>94768</v>
      </c>
      <c r="Q19" s="261">
        <v>94908</v>
      </c>
      <c r="R19" s="261">
        <v>164193</v>
      </c>
      <c r="S19" s="261">
        <v>196112</v>
      </c>
      <c r="T19" s="261">
        <v>265900</v>
      </c>
      <c r="U19" s="261">
        <v>299330</v>
      </c>
      <c r="V19" s="261">
        <v>95894</v>
      </c>
      <c r="W19" s="261">
        <v>95900</v>
      </c>
      <c r="X19" s="261">
        <v>161869</v>
      </c>
      <c r="Y19" s="261">
        <v>193436</v>
      </c>
      <c r="Z19" s="261">
        <v>268416</v>
      </c>
      <c r="AA19" s="261">
        <v>301797</v>
      </c>
      <c r="AB19" s="261">
        <v>98977</v>
      </c>
      <c r="AC19" s="261">
        <v>98382</v>
      </c>
      <c r="AD19" s="261">
        <v>160821</v>
      </c>
      <c r="AE19" s="261">
        <v>193200</v>
      </c>
      <c r="AF19" s="261">
        <v>269403</v>
      </c>
      <c r="AG19" s="261">
        <v>302643</v>
      </c>
      <c r="AH19" s="261">
        <v>100130</v>
      </c>
      <c r="AI19" s="261">
        <v>98857</v>
      </c>
      <c r="AJ19" s="261">
        <v>160510</v>
      </c>
      <c r="AK19" s="261">
        <v>192954</v>
      </c>
      <c r="AL19" s="261">
        <v>270764</v>
      </c>
      <c r="AM19" s="261">
        <v>303740</v>
      </c>
      <c r="AN19" s="261">
        <v>103117</v>
      </c>
      <c r="AO19" s="261">
        <v>101567</v>
      </c>
      <c r="AP19" s="261">
        <v>158551</v>
      </c>
      <c r="AQ19" s="261">
        <v>190985</v>
      </c>
      <c r="AR19" s="261">
        <v>270012</v>
      </c>
      <c r="AS19" s="261">
        <v>303146</v>
      </c>
      <c r="AT19" s="261">
        <v>103704</v>
      </c>
      <c r="AU19" s="261">
        <v>102628</v>
      </c>
      <c r="AV19" s="261">
        <v>157094</v>
      </c>
      <c r="AW19" s="261">
        <v>188986</v>
      </c>
      <c r="AX19" s="261">
        <v>267895</v>
      </c>
      <c r="AY19" s="261">
        <v>300607</v>
      </c>
      <c r="AZ19" s="261">
        <v>103760</v>
      </c>
      <c r="BA19" s="261">
        <v>102745</v>
      </c>
      <c r="BB19" s="261">
        <v>154702</v>
      </c>
      <c r="BC19" s="261">
        <v>186049</v>
      </c>
      <c r="BD19" s="261">
        <v>267470</v>
      </c>
      <c r="BE19" s="261">
        <v>300284</v>
      </c>
      <c r="BF19" s="261">
        <v>105620</v>
      </c>
      <c r="BG19" s="261">
        <v>104632</v>
      </c>
      <c r="BH19" s="261">
        <v>152025</v>
      </c>
      <c r="BI19" s="261">
        <v>183272</v>
      </c>
      <c r="BJ19" s="261">
        <v>267523</v>
      </c>
      <c r="BK19" s="261">
        <v>299613</v>
      </c>
      <c r="BL19" s="261">
        <v>108393</v>
      </c>
      <c r="BM19" s="261">
        <v>107161</v>
      </c>
      <c r="BN19" s="261">
        <v>149286</v>
      </c>
      <c r="BO19" s="261">
        <v>180043</v>
      </c>
      <c r="BP19" s="261">
        <v>269359</v>
      </c>
      <c r="BQ19" s="261">
        <v>301322</v>
      </c>
      <c r="BR19" s="261">
        <v>111125</v>
      </c>
      <c r="BS19" s="261">
        <v>110139</v>
      </c>
      <c r="BT19" s="261">
        <v>147437</v>
      </c>
      <c r="BU19" s="261">
        <v>177627</v>
      </c>
      <c r="BV19" s="261">
        <v>271455</v>
      </c>
      <c r="BW19" s="261">
        <v>302949</v>
      </c>
      <c r="BX19" s="261">
        <v>114615</v>
      </c>
      <c r="BY19" s="261">
        <v>114031</v>
      </c>
      <c r="BZ19" s="261">
        <v>145989</v>
      </c>
      <c r="CA19" s="261">
        <v>175505</v>
      </c>
      <c r="CB19" s="261">
        <v>273971</v>
      </c>
      <c r="CC19" s="261">
        <v>306265</v>
      </c>
      <c r="CD19" s="261">
        <v>117737</v>
      </c>
      <c r="CE19" s="261">
        <v>117683</v>
      </c>
      <c r="CF19" s="261">
        <v>144700</v>
      </c>
      <c r="CG19" s="261">
        <v>173692</v>
      </c>
      <c r="CH19" s="261">
        <v>280400</v>
      </c>
      <c r="CI19" s="261">
        <v>311828</v>
      </c>
      <c r="CJ19" s="261">
        <v>123355</v>
      </c>
      <c r="CK19" s="261">
        <v>123832</v>
      </c>
      <c r="CL19" s="261">
        <v>144766</v>
      </c>
      <c r="CM19" s="261">
        <v>173212</v>
      </c>
      <c r="CN19" s="261">
        <v>285895</v>
      </c>
      <c r="CO19" s="261">
        <v>319190</v>
      </c>
      <c r="CP19" s="261">
        <v>128488</v>
      </c>
      <c r="CQ19" s="261">
        <v>129339</v>
      </c>
      <c r="CR19" s="261">
        <v>144810</v>
      </c>
      <c r="CS19" s="261">
        <v>173556</v>
      </c>
      <c r="CT19" s="261">
        <v>293315</v>
      </c>
      <c r="CU19" s="261">
        <v>326287</v>
      </c>
      <c r="CV19" s="261">
        <v>133880</v>
      </c>
      <c r="CW19" s="261">
        <v>133922</v>
      </c>
      <c r="CX19" s="261">
        <v>146334</v>
      </c>
      <c r="CY19" s="261">
        <v>175346</v>
      </c>
      <c r="CZ19" s="261">
        <v>300466</v>
      </c>
      <c r="DA19" s="261">
        <v>334259</v>
      </c>
      <c r="DB19" s="261">
        <v>139013</v>
      </c>
      <c r="DC19" s="261">
        <v>138855</v>
      </c>
      <c r="DD19" s="261">
        <v>147726</v>
      </c>
      <c r="DE19" s="261">
        <v>177661</v>
      </c>
      <c r="DF19" s="261">
        <v>308547</v>
      </c>
      <c r="DG19" s="261">
        <v>341884</v>
      </c>
      <c r="DH19" s="261">
        <v>143861</v>
      </c>
      <c r="DI19" s="261">
        <v>142771</v>
      </c>
      <c r="DJ19" s="261">
        <v>150110</v>
      </c>
      <c r="DK19" s="261">
        <v>180534</v>
      </c>
      <c r="DL19" s="261">
        <v>314626</v>
      </c>
      <c r="DM19" s="261">
        <v>347887</v>
      </c>
      <c r="DN19" s="261">
        <v>147867</v>
      </c>
      <c r="DO19" s="261">
        <v>146721</v>
      </c>
      <c r="DP19" s="261">
        <v>151524</v>
      </c>
      <c r="DQ19" s="261">
        <v>182080</v>
      </c>
      <c r="DR19" s="261">
        <v>320250</v>
      </c>
      <c r="DS19" s="261">
        <v>355004</v>
      </c>
      <c r="DT19" s="261">
        <v>151792</v>
      </c>
      <c r="DU19" s="261">
        <v>151556</v>
      </c>
      <c r="DV19" s="261">
        <v>152520</v>
      </c>
      <c r="DW19" s="261">
        <v>183396</v>
      </c>
      <c r="DX19" s="261">
        <v>325859</v>
      </c>
      <c r="DY19" s="261">
        <v>360716</v>
      </c>
      <c r="DZ19" s="261">
        <v>156105</v>
      </c>
      <c r="EA19" s="261">
        <v>155704</v>
      </c>
      <c r="EB19" s="261">
        <v>153158</v>
      </c>
      <c r="EC19" s="261">
        <v>184067</v>
      </c>
      <c r="ED19" s="261">
        <v>330058</v>
      </c>
      <c r="EE19" s="261">
        <v>365633</v>
      </c>
      <c r="EF19" s="261">
        <v>159813</v>
      </c>
      <c r="EG19" s="261">
        <v>159833</v>
      </c>
      <c r="EH19" s="261">
        <v>153111</v>
      </c>
      <c r="EI19" s="261">
        <v>184014</v>
      </c>
    </row>
    <row r="20" spans="1:139" s="90" customFormat="1" x14ac:dyDescent="0.2">
      <c r="A20" s="191" t="s">
        <v>25</v>
      </c>
      <c r="B20" s="261">
        <v>7065377</v>
      </c>
      <c r="C20" s="261">
        <v>7472498</v>
      </c>
      <c r="D20" s="261">
        <v>5903522</v>
      </c>
      <c r="E20" s="261">
        <v>6212436</v>
      </c>
      <c r="F20" s="261">
        <v>1027031</v>
      </c>
      <c r="G20" s="261">
        <v>1110512</v>
      </c>
      <c r="H20" s="261">
        <v>7227663</v>
      </c>
      <c r="I20" s="261">
        <v>7625697</v>
      </c>
      <c r="J20" s="261">
        <v>6022911</v>
      </c>
      <c r="K20" s="261">
        <v>6320722</v>
      </c>
      <c r="L20" s="261">
        <v>1060709</v>
      </c>
      <c r="M20" s="261">
        <v>1145426</v>
      </c>
      <c r="N20" s="261">
        <v>7397858</v>
      </c>
      <c r="O20" s="261">
        <v>7788446</v>
      </c>
      <c r="P20" s="261">
        <v>6146129</v>
      </c>
      <c r="Q20" s="261">
        <v>6433051</v>
      </c>
      <c r="R20" s="261">
        <v>1098010</v>
      </c>
      <c r="S20" s="261">
        <v>1184627</v>
      </c>
      <c r="T20" s="261">
        <v>7547848</v>
      </c>
      <c r="U20" s="261">
        <v>7938711</v>
      </c>
      <c r="V20" s="261">
        <v>6254483</v>
      </c>
      <c r="W20" s="261">
        <v>6537641</v>
      </c>
      <c r="X20" s="261">
        <v>1130961</v>
      </c>
      <c r="Y20" s="261">
        <v>1220266</v>
      </c>
      <c r="Z20" s="261">
        <v>7685574</v>
      </c>
      <c r="AA20" s="261">
        <v>8073847</v>
      </c>
      <c r="AB20" s="261">
        <v>6349696</v>
      </c>
      <c r="AC20" s="261">
        <v>6629027</v>
      </c>
      <c r="AD20" s="261">
        <v>1163720</v>
      </c>
      <c r="AE20" s="261">
        <v>1255363</v>
      </c>
      <c r="AF20" s="261">
        <v>7830201</v>
      </c>
      <c r="AG20" s="261">
        <v>8217314</v>
      </c>
      <c r="AH20" s="261">
        <v>6452035</v>
      </c>
      <c r="AI20" s="261">
        <v>6729433</v>
      </c>
      <c r="AJ20" s="261">
        <v>1193224</v>
      </c>
      <c r="AK20" s="261">
        <v>1286905</v>
      </c>
      <c r="AL20" s="261">
        <v>7984190</v>
      </c>
      <c r="AM20" s="261">
        <v>8372776</v>
      </c>
      <c r="AN20" s="261">
        <v>6559116</v>
      </c>
      <c r="AO20" s="261">
        <v>6833739</v>
      </c>
      <c r="AP20" s="261">
        <v>1228606</v>
      </c>
      <c r="AQ20" s="261">
        <v>1324608</v>
      </c>
      <c r="AR20" s="261">
        <v>8147636</v>
      </c>
      <c r="AS20" s="261">
        <v>8541734</v>
      </c>
      <c r="AT20" s="261">
        <v>6674585</v>
      </c>
      <c r="AU20" s="261">
        <v>6948991</v>
      </c>
      <c r="AV20" s="261">
        <v>1263764</v>
      </c>
      <c r="AW20" s="261">
        <v>1363767</v>
      </c>
      <c r="AX20" s="261">
        <v>8306512</v>
      </c>
      <c r="AY20" s="261">
        <v>8697573</v>
      </c>
      <c r="AZ20" s="261">
        <v>6784942</v>
      </c>
      <c r="BA20" s="261">
        <v>7053660</v>
      </c>
      <c r="BB20" s="261">
        <v>1299486</v>
      </c>
      <c r="BC20" s="261">
        <v>1400657</v>
      </c>
      <c r="BD20" s="261">
        <v>8512871</v>
      </c>
      <c r="BE20" s="261">
        <v>8902447</v>
      </c>
      <c r="BF20" s="261">
        <v>6935095</v>
      </c>
      <c r="BG20" s="261">
        <v>7196797</v>
      </c>
      <c r="BH20" s="261">
        <v>1340686</v>
      </c>
      <c r="BI20" s="261">
        <v>1445760</v>
      </c>
      <c r="BJ20" s="261">
        <v>8724088</v>
      </c>
      <c r="BK20" s="261">
        <v>9117950</v>
      </c>
      <c r="BL20" s="261">
        <v>7084592</v>
      </c>
      <c r="BM20" s="261">
        <v>7344055</v>
      </c>
      <c r="BN20" s="261">
        <v>1386372</v>
      </c>
      <c r="BO20" s="261">
        <v>1495414</v>
      </c>
      <c r="BP20" s="261">
        <v>8886910</v>
      </c>
      <c r="BQ20" s="261">
        <v>9280080</v>
      </c>
      <c r="BR20" s="261">
        <v>7189757</v>
      </c>
      <c r="BS20" s="261">
        <v>7444486</v>
      </c>
      <c r="BT20" s="261">
        <v>1429084</v>
      </c>
      <c r="BU20" s="261">
        <v>1540166</v>
      </c>
      <c r="BV20" s="261">
        <v>8989255</v>
      </c>
      <c r="BW20" s="261">
        <v>9378587</v>
      </c>
      <c r="BX20" s="261">
        <v>7250652</v>
      </c>
      <c r="BY20" s="261">
        <v>7500333</v>
      </c>
      <c r="BZ20" s="261">
        <v>1458981</v>
      </c>
      <c r="CA20" s="261">
        <v>1570043</v>
      </c>
      <c r="CB20" s="261">
        <v>9062026</v>
      </c>
      <c r="CC20" s="261">
        <v>9465279</v>
      </c>
      <c r="CD20" s="261">
        <v>7286783</v>
      </c>
      <c r="CE20" s="261">
        <v>7546154</v>
      </c>
      <c r="CF20" s="261">
        <v>1486562</v>
      </c>
      <c r="CG20" s="261">
        <v>1599833</v>
      </c>
      <c r="CH20" s="261">
        <v>9118355</v>
      </c>
      <c r="CI20" s="261">
        <v>9534289</v>
      </c>
      <c r="CJ20" s="261">
        <v>7312821</v>
      </c>
      <c r="CK20" s="261">
        <v>7581370</v>
      </c>
      <c r="CL20" s="261">
        <v>1509098</v>
      </c>
      <c r="CM20" s="261">
        <v>1624390</v>
      </c>
      <c r="CN20" s="261">
        <v>9212099</v>
      </c>
      <c r="CO20" s="261">
        <v>9633686</v>
      </c>
      <c r="CP20" s="261">
        <v>7371455</v>
      </c>
      <c r="CQ20" s="261">
        <v>7643385</v>
      </c>
      <c r="CR20" s="261">
        <v>1535518</v>
      </c>
      <c r="CS20" s="261">
        <v>1652109</v>
      </c>
      <c r="CT20" s="261">
        <v>9337521</v>
      </c>
      <c r="CU20" s="261">
        <v>9755831</v>
      </c>
      <c r="CV20" s="261">
        <v>7448224</v>
      </c>
      <c r="CW20" s="261">
        <v>7717551</v>
      </c>
      <c r="CX20" s="261">
        <v>1574229</v>
      </c>
      <c r="CY20" s="261">
        <v>1688996</v>
      </c>
      <c r="CZ20" s="261">
        <v>9448967</v>
      </c>
      <c r="DA20" s="261">
        <v>9877263</v>
      </c>
      <c r="DB20" s="261">
        <v>7519496</v>
      </c>
      <c r="DC20" s="261">
        <v>7792365</v>
      </c>
      <c r="DD20" s="261">
        <v>1604980</v>
      </c>
      <c r="DE20" s="261">
        <v>1724753</v>
      </c>
      <c r="DF20" s="261">
        <v>9565710</v>
      </c>
      <c r="DG20" s="261">
        <v>9997456</v>
      </c>
      <c r="DH20" s="261">
        <v>7598407</v>
      </c>
      <c r="DI20" s="261">
        <v>7871447</v>
      </c>
      <c r="DJ20" s="261">
        <v>1633514</v>
      </c>
      <c r="DK20" s="261">
        <v>1755538</v>
      </c>
      <c r="DL20" s="261">
        <v>9710876</v>
      </c>
      <c r="DM20" s="261">
        <v>10149454</v>
      </c>
      <c r="DN20" s="261">
        <v>7700803</v>
      </c>
      <c r="DO20" s="261">
        <v>7977259</v>
      </c>
      <c r="DP20" s="261">
        <v>1665872</v>
      </c>
      <c r="DQ20" s="261">
        <v>1789739</v>
      </c>
      <c r="DR20" s="261">
        <v>9890754</v>
      </c>
      <c r="DS20" s="261">
        <v>10333495</v>
      </c>
      <c r="DT20" s="261">
        <v>7832732</v>
      </c>
      <c r="DU20" s="261">
        <v>8111959</v>
      </c>
      <c r="DV20" s="261">
        <v>1701860</v>
      </c>
      <c r="DW20" s="261">
        <v>1825183</v>
      </c>
      <c r="DX20" s="261">
        <v>10088662</v>
      </c>
      <c r="DY20" s="261">
        <v>10541320</v>
      </c>
      <c r="DZ20" s="261">
        <v>7978034</v>
      </c>
      <c r="EA20" s="261">
        <v>8264059</v>
      </c>
      <c r="EB20" s="261">
        <v>1739932</v>
      </c>
      <c r="EC20" s="261">
        <v>1864591</v>
      </c>
      <c r="ED20" s="261">
        <v>10256331</v>
      </c>
      <c r="EE20" s="261">
        <v>10720481</v>
      </c>
      <c r="EF20" s="261">
        <v>8098627</v>
      </c>
      <c r="EG20" s="261">
        <v>8391079</v>
      </c>
      <c r="EH20" s="261">
        <v>1773687</v>
      </c>
      <c r="EI20" s="261">
        <v>1900749</v>
      </c>
    </row>
    <row r="21" spans="1:139" s="90" customFormat="1" x14ac:dyDescent="0.2">
      <c r="A21" s="191" t="s">
        <v>26</v>
      </c>
      <c r="B21" s="261">
        <v>3575774</v>
      </c>
      <c r="C21" s="261">
        <v>3752639</v>
      </c>
      <c r="D21" s="261">
        <v>2535340</v>
      </c>
      <c r="E21" s="261">
        <v>2583605</v>
      </c>
      <c r="F21" s="261">
        <v>970219</v>
      </c>
      <c r="G21" s="261">
        <v>1096739</v>
      </c>
      <c r="H21" s="261">
        <v>3663928</v>
      </c>
      <c r="I21" s="261">
        <v>3837141</v>
      </c>
      <c r="J21" s="261">
        <v>2585697</v>
      </c>
      <c r="K21" s="261">
        <v>2627454</v>
      </c>
      <c r="L21" s="261">
        <v>1001827</v>
      </c>
      <c r="M21" s="261">
        <v>1130977</v>
      </c>
      <c r="N21" s="261">
        <v>3759807</v>
      </c>
      <c r="O21" s="261">
        <v>3925292</v>
      </c>
      <c r="P21" s="261">
        <v>2641081</v>
      </c>
      <c r="Q21" s="261">
        <v>2673041</v>
      </c>
      <c r="R21" s="261">
        <v>1035949</v>
      </c>
      <c r="S21" s="261">
        <v>1166700</v>
      </c>
      <c r="T21" s="261">
        <v>3853034</v>
      </c>
      <c r="U21" s="261">
        <v>4010502</v>
      </c>
      <c r="V21" s="261">
        <v>2693836</v>
      </c>
      <c r="W21" s="261">
        <v>2714797</v>
      </c>
      <c r="X21" s="261">
        <v>1069406</v>
      </c>
      <c r="Y21" s="261">
        <v>1202591</v>
      </c>
      <c r="Z21" s="261">
        <v>3949934</v>
      </c>
      <c r="AA21" s="261">
        <v>4096031</v>
      </c>
      <c r="AB21" s="261">
        <v>2747297</v>
      </c>
      <c r="AC21" s="261">
        <v>2756311</v>
      </c>
      <c r="AD21" s="261">
        <v>1104549</v>
      </c>
      <c r="AE21" s="261">
        <v>1239075</v>
      </c>
      <c r="AF21" s="261">
        <v>4047070</v>
      </c>
      <c r="AG21" s="261">
        <v>4180233</v>
      </c>
      <c r="AH21" s="261">
        <v>2798842</v>
      </c>
      <c r="AI21" s="261">
        <v>2795947</v>
      </c>
      <c r="AJ21" s="261">
        <v>1137327</v>
      </c>
      <c r="AK21" s="261">
        <v>1272752</v>
      </c>
      <c r="AL21" s="261">
        <v>4120876</v>
      </c>
      <c r="AM21" s="261">
        <v>4256162</v>
      </c>
      <c r="AN21" s="261">
        <v>2836389</v>
      </c>
      <c r="AO21" s="261">
        <v>2832055</v>
      </c>
      <c r="AP21" s="261">
        <v>1164928</v>
      </c>
      <c r="AQ21" s="261">
        <v>1303258</v>
      </c>
      <c r="AR21" s="261">
        <v>4180322</v>
      </c>
      <c r="AS21" s="261">
        <v>4327934</v>
      </c>
      <c r="AT21" s="261">
        <v>2863301</v>
      </c>
      <c r="AU21" s="261">
        <v>2864104</v>
      </c>
      <c r="AV21" s="261">
        <v>1188862</v>
      </c>
      <c r="AW21" s="261">
        <v>1333660</v>
      </c>
      <c r="AX21" s="261">
        <v>4227841</v>
      </c>
      <c r="AY21" s="261">
        <v>4394952</v>
      </c>
      <c r="AZ21" s="261">
        <v>2882539</v>
      </c>
      <c r="BA21" s="261">
        <v>2894047</v>
      </c>
      <c r="BB21" s="261">
        <v>1209405</v>
      </c>
      <c r="BC21" s="261">
        <v>1362086</v>
      </c>
      <c r="BD21" s="261">
        <v>4305728</v>
      </c>
      <c r="BE21" s="261">
        <v>4463524</v>
      </c>
      <c r="BF21" s="261">
        <v>2919529</v>
      </c>
      <c r="BG21" s="261">
        <v>2921848</v>
      </c>
      <c r="BH21" s="261">
        <v>1241619</v>
      </c>
      <c r="BI21" s="261">
        <v>1393717</v>
      </c>
      <c r="BJ21" s="261">
        <v>4370659</v>
      </c>
      <c r="BK21" s="261">
        <v>4555263</v>
      </c>
      <c r="BL21" s="261">
        <v>2947221</v>
      </c>
      <c r="BM21" s="261">
        <v>2964185</v>
      </c>
      <c r="BN21" s="261">
        <v>1269514</v>
      </c>
      <c r="BO21" s="261">
        <v>1432882</v>
      </c>
      <c r="BP21" s="261">
        <v>4485207</v>
      </c>
      <c r="BQ21" s="261">
        <v>4670606</v>
      </c>
      <c r="BR21" s="261">
        <v>3001381</v>
      </c>
      <c r="BS21" s="261">
        <v>3013099</v>
      </c>
      <c r="BT21" s="261">
        <v>1318673</v>
      </c>
      <c r="BU21" s="261">
        <v>1487254</v>
      </c>
      <c r="BV21" s="261">
        <v>4572416</v>
      </c>
      <c r="BW21" s="261">
        <v>4777572</v>
      </c>
      <c r="BX21" s="261">
        <v>3040753</v>
      </c>
      <c r="BY21" s="261">
        <v>3061219</v>
      </c>
      <c r="BZ21" s="261">
        <v>1356433</v>
      </c>
      <c r="CA21" s="261">
        <v>1535492</v>
      </c>
      <c r="CB21" s="261">
        <v>4647859</v>
      </c>
      <c r="CC21" s="261">
        <v>4856984</v>
      </c>
      <c r="CD21" s="261">
        <v>3072335</v>
      </c>
      <c r="CE21" s="261">
        <v>3093581</v>
      </c>
      <c r="CF21" s="261">
        <v>1390436</v>
      </c>
      <c r="CG21" s="261">
        <v>1572192</v>
      </c>
      <c r="CH21" s="261">
        <v>4703090</v>
      </c>
      <c r="CI21" s="261">
        <v>4917756</v>
      </c>
      <c r="CJ21" s="261">
        <v>3090882</v>
      </c>
      <c r="CK21" s="261">
        <v>3113298</v>
      </c>
      <c r="CL21" s="261">
        <v>1418697</v>
      </c>
      <c r="CM21" s="261">
        <v>1604312</v>
      </c>
      <c r="CN21" s="261">
        <v>4741161</v>
      </c>
      <c r="CO21" s="261">
        <v>4970649</v>
      </c>
      <c r="CP21" s="261">
        <v>3099725</v>
      </c>
      <c r="CQ21" s="261">
        <v>3131318</v>
      </c>
      <c r="CR21" s="261">
        <v>1440057</v>
      </c>
      <c r="CS21" s="261">
        <v>1630750</v>
      </c>
      <c r="CT21" s="261">
        <v>4786209</v>
      </c>
      <c r="CU21" s="261">
        <v>5015369</v>
      </c>
      <c r="CV21" s="261">
        <v>3111348</v>
      </c>
      <c r="CW21" s="261">
        <v>3144119</v>
      </c>
      <c r="CX21" s="261">
        <v>1467004</v>
      </c>
      <c r="CY21" s="261">
        <v>1655773</v>
      </c>
      <c r="CZ21" s="261">
        <v>4834350</v>
      </c>
      <c r="DA21" s="261">
        <v>5067146</v>
      </c>
      <c r="DB21" s="261">
        <v>3127925</v>
      </c>
      <c r="DC21" s="261">
        <v>3162113</v>
      </c>
      <c r="DD21" s="261">
        <v>1490176</v>
      </c>
      <c r="DE21" s="261">
        <v>1680201</v>
      </c>
      <c r="DF21" s="261">
        <v>4864986</v>
      </c>
      <c r="DG21" s="261">
        <v>5108340</v>
      </c>
      <c r="DH21" s="261">
        <v>3131941</v>
      </c>
      <c r="DI21" s="261">
        <v>3171230</v>
      </c>
      <c r="DJ21" s="261">
        <v>1508478</v>
      </c>
      <c r="DK21" s="261">
        <v>1703911</v>
      </c>
      <c r="DL21" s="261">
        <v>4908196</v>
      </c>
      <c r="DM21" s="261">
        <v>5160805</v>
      </c>
      <c r="DN21" s="261">
        <v>3144184</v>
      </c>
      <c r="DO21" s="261">
        <v>3186095</v>
      </c>
      <c r="DP21" s="261">
        <v>1531865</v>
      </c>
      <c r="DQ21" s="261">
        <v>1733413</v>
      </c>
      <c r="DR21" s="261">
        <v>4959919</v>
      </c>
      <c r="DS21" s="261">
        <v>5221192</v>
      </c>
      <c r="DT21" s="261">
        <v>3161021</v>
      </c>
      <c r="DU21" s="261">
        <v>3204790</v>
      </c>
      <c r="DV21" s="261">
        <v>1557401</v>
      </c>
      <c r="DW21" s="261">
        <v>1765613</v>
      </c>
      <c r="DX21" s="261">
        <v>5016351</v>
      </c>
      <c r="DY21" s="261">
        <v>5288412</v>
      </c>
      <c r="DZ21" s="261">
        <v>3179214</v>
      </c>
      <c r="EA21" s="261">
        <v>3225715</v>
      </c>
      <c r="EB21" s="261">
        <v>1584500</v>
      </c>
      <c r="EC21" s="261">
        <v>1799193</v>
      </c>
      <c r="ED21" s="261">
        <v>5066288</v>
      </c>
      <c r="EE21" s="261">
        <v>5346767</v>
      </c>
      <c r="EF21" s="261">
        <v>3192906</v>
      </c>
      <c r="EG21" s="261">
        <v>3243317</v>
      </c>
      <c r="EH21" s="261">
        <v>1611647</v>
      </c>
      <c r="EI21" s="261">
        <v>1830451</v>
      </c>
    </row>
    <row r="22" spans="1:139" x14ac:dyDescent="0.2">
      <c r="A22" s="191" t="s">
        <v>27</v>
      </c>
      <c r="B22" s="261">
        <v>1244941</v>
      </c>
      <c r="C22" s="261">
        <v>1305225</v>
      </c>
      <c r="D22" s="261">
        <v>798117</v>
      </c>
      <c r="E22" s="261">
        <v>806311</v>
      </c>
      <c r="F22" s="261">
        <v>399885</v>
      </c>
      <c r="G22" s="261">
        <v>453214</v>
      </c>
      <c r="H22" s="261">
        <v>1282081</v>
      </c>
      <c r="I22" s="261">
        <v>1340468</v>
      </c>
      <c r="J22" s="261">
        <v>810807</v>
      </c>
      <c r="K22" s="261">
        <v>814592</v>
      </c>
      <c r="L22" s="261">
        <v>419819</v>
      </c>
      <c r="M22" s="261">
        <v>475507</v>
      </c>
      <c r="N22" s="261">
        <v>1320024</v>
      </c>
      <c r="O22" s="261">
        <v>1374353</v>
      </c>
      <c r="P22" s="261">
        <v>824469</v>
      </c>
      <c r="Q22" s="261">
        <v>821856</v>
      </c>
      <c r="R22" s="261">
        <v>439306</v>
      </c>
      <c r="S22" s="261">
        <v>497063</v>
      </c>
      <c r="T22" s="261">
        <v>1359628</v>
      </c>
      <c r="U22" s="261">
        <v>1410687</v>
      </c>
      <c r="V22" s="261">
        <v>837686</v>
      </c>
      <c r="W22" s="261">
        <v>828692</v>
      </c>
      <c r="X22" s="261">
        <v>460557</v>
      </c>
      <c r="Y22" s="261">
        <v>521052</v>
      </c>
      <c r="Z22" s="261">
        <v>1402279</v>
      </c>
      <c r="AA22" s="261">
        <v>1448117</v>
      </c>
      <c r="AB22" s="261">
        <v>851808</v>
      </c>
      <c r="AC22" s="261">
        <v>835634</v>
      </c>
      <c r="AD22" s="261">
        <v>482954</v>
      </c>
      <c r="AE22" s="261">
        <v>545986</v>
      </c>
      <c r="AF22" s="261">
        <v>1444881</v>
      </c>
      <c r="AG22" s="261">
        <v>1484748</v>
      </c>
      <c r="AH22" s="261">
        <v>867711</v>
      </c>
      <c r="AI22" s="261">
        <v>844454</v>
      </c>
      <c r="AJ22" s="261">
        <v>503189</v>
      </c>
      <c r="AK22" s="261">
        <v>568391</v>
      </c>
      <c r="AL22" s="261">
        <v>1467300</v>
      </c>
      <c r="AM22" s="261">
        <v>1512171</v>
      </c>
      <c r="AN22" s="261">
        <v>871219</v>
      </c>
      <c r="AO22" s="261">
        <v>848882</v>
      </c>
      <c r="AP22" s="261">
        <v>516925</v>
      </c>
      <c r="AQ22" s="261">
        <v>585772</v>
      </c>
      <c r="AR22" s="261">
        <v>1477692</v>
      </c>
      <c r="AS22" s="261">
        <v>1529279</v>
      </c>
      <c r="AT22" s="261">
        <v>866592</v>
      </c>
      <c r="AU22" s="261">
        <v>846404</v>
      </c>
      <c r="AV22" s="261">
        <v>526501</v>
      </c>
      <c r="AW22" s="261">
        <v>599645</v>
      </c>
      <c r="AX22" s="261">
        <v>1486312</v>
      </c>
      <c r="AY22" s="261">
        <v>1545064</v>
      </c>
      <c r="AZ22" s="261">
        <v>862703</v>
      </c>
      <c r="BA22" s="261">
        <v>844816</v>
      </c>
      <c r="BB22" s="261">
        <v>534203</v>
      </c>
      <c r="BC22" s="261">
        <v>611579</v>
      </c>
      <c r="BD22" s="261">
        <v>1500141</v>
      </c>
      <c r="BE22" s="261">
        <v>1558680</v>
      </c>
      <c r="BF22" s="261">
        <v>860492</v>
      </c>
      <c r="BG22" s="261">
        <v>841139</v>
      </c>
      <c r="BH22" s="261">
        <v>545071</v>
      </c>
      <c r="BI22" s="261">
        <v>623529</v>
      </c>
      <c r="BJ22" s="261">
        <v>1515366</v>
      </c>
      <c r="BK22" s="261">
        <v>1586393</v>
      </c>
      <c r="BL22" s="261">
        <v>858691</v>
      </c>
      <c r="BM22" s="261">
        <v>845206</v>
      </c>
      <c r="BN22" s="261">
        <v>556173</v>
      </c>
      <c r="BO22" s="261">
        <v>641111</v>
      </c>
      <c r="BP22" s="261">
        <v>1554298</v>
      </c>
      <c r="BQ22" s="261">
        <v>1628302</v>
      </c>
      <c r="BR22" s="261">
        <v>867278</v>
      </c>
      <c r="BS22" s="261">
        <v>851716</v>
      </c>
      <c r="BT22" s="261">
        <v>579793</v>
      </c>
      <c r="BU22" s="261">
        <v>668969</v>
      </c>
      <c r="BV22" s="261">
        <v>1581529</v>
      </c>
      <c r="BW22" s="261">
        <v>1663770</v>
      </c>
      <c r="BX22" s="261">
        <v>871571</v>
      </c>
      <c r="BY22" s="261">
        <v>858650</v>
      </c>
      <c r="BZ22" s="261">
        <v>596460</v>
      </c>
      <c r="CA22" s="261">
        <v>691432</v>
      </c>
      <c r="CB22" s="261">
        <v>1605774</v>
      </c>
      <c r="CC22" s="261">
        <v>1691208</v>
      </c>
      <c r="CD22" s="261">
        <v>875760</v>
      </c>
      <c r="CE22" s="261">
        <v>863760</v>
      </c>
      <c r="CF22" s="261">
        <v>610633</v>
      </c>
      <c r="CG22" s="261">
        <v>707723</v>
      </c>
      <c r="CH22" s="261">
        <v>1623560</v>
      </c>
      <c r="CI22" s="261">
        <v>1713728</v>
      </c>
      <c r="CJ22" s="261">
        <v>875326</v>
      </c>
      <c r="CK22" s="261">
        <v>864632</v>
      </c>
      <c r="CL22" s="261">
        <v>624201</v>
      </c>
      <c r="CM22" s="261">
        <v>724112</v>
      </c>
      <c r="CN22" s="261">
        <v>1639645</v>
      </c>
      <c r="CO22" s="261">
        <v>1735885</v>
      </c>
      <c r="CP22" s="261">
        <v>875860</v>
      </c>
      <c r="CQ22" s="261">
        <v>868023</v>
      </c>
      <c r="CR22" s="261">
        <v>635179</v>
      </c>
      <c r="CS22" s="261">
        <v>738050</v>
      </c>
      <c r="CT22" s="261">
        <v>1662799</v>
      </c>
      <c r="CU22" s="261">
        <v>1763839</v>
      </c>
      <c r="CV22" s="261">
        <v>880063</v>
      </c>
      <c r="CW22" s="261">
        <v>874697</v>
      </c>
      <c r="CX22" s="261">
        <v>650784</v>
      </c>
      <c r="CY22" s="261">
        <v>755358</v>
      </c>
      <c r="CZ22" s="261">
        <v>1692121</v>
      </c>
      <c r="DA22" s="261">
        <v>1800330</v>
      </c>
      <c r="DB22" s="261">
        <v>889454</v>
      </c>
      <c r="DC22" s="261">
        <v>887132</v>
      </c>
      <c r="DD22" s="261">
        <v>665523</v>
      </c>
      <c r="DE22" s="261">
        <v>773303</v>
      </c>
      <c r="DF22" s="261">
        <v>1708568</v>
      </c>
      <c r="DG22" s="261">
        <v>1824683</v>
      </c>
      <c r="DH22" s="261">
        <v>890477</v>
      </c>
      <c r="DI22" s="261">
        <v>890535</v>
      </c>
      <c r="DJ22" s="261">
        <v>676019</v>
      </c>
      <c r="DK22" s="261">
        <v>788875</v>
      </c>
      <c r="DL22" s="261">
        <v>1729755</v>
      </c>
      <c r="DM22" s="261">
        <v>1853135</v>
      </c>
      <c r="DN22" s="261">
        <v>894005</v>
      </c>
      <c r="DO22" s="261">
        <v>896121</v>
      </c>
      <c r="DP22" s="261">
        <v>689509</v>
      </c>
      <c r="DQ22" s="261">
        <v>807128</v>
      </c>
      <c r="DR22" s="261">
        <v>1756104</v>
      </c>
      <c r="DS22" s="261">
        <v>1885512</v>
      </c>
      <c r="DT22" s="261">
        <v>899654</v>
      </c>
      <c r="DU22" s="261">
        <v>902472</v>
      </c>
      <c r="DV22" s="261">
        <v>704963</v>
      </c>
      <c r="DW22" s="261">
        <v>827695</v>
      </c>
      <c r="DX22" s="261">
        <v>1784546</v>
      </c>
      <c r="DY22" s="261">
        <v>1919126</v>
      </c>
      <c r="DZ22" s="261">
        <v>906480</v>
      </c>
      <c r="EA22" s="261">
        <v>909851</v>
      </c>
      <c r="EB22" s="261">
        <v>719976</v>
      </c>
      <c r="EC22" s="261">
        <v>846513</v>
      </c>
      <c r="ED22" s="261">
        <v>1804737</v>
      </c>
      <c r="EE22" s="261">
        <v>1941705</v>
      </c>
      <c r="EF22" s="261">
        <v>908917</v>
      </c>
      <c r="EG22" s="261">
        <v>912269</v>
      </c>
      <c r="EH22" s="261">
        <v>733547</v>
      </c>
      <c r="EI22" s="261">
        <v>861901</v>
      </c>
    </row>
    <row r="23" spans="1:139" x14ac:dyDescent="0.2">
      <c r="A23" s="191" t="s">
        <v>28</v>
      </c>
      <c r="B23" s="261">
        <v>606980</v>
      </c>
      <c r="C23" s="261">
        <v>589874</v>
      </c>
      <c r="D23" s="261">
        <v>162847</v>
      </c>
      <c r="E23" s="261">
        <v>144003</v>
      </c>
      <c r="F23" s="261">
        <v>19242</v>
      </c>
      <c r="G23" s="261">
        <v>14209</v>
      </c>
      <c r="H23" s="261">
        <v>608989</v>
      </c>
      <c r="I23" s="261">
        <v>594766</v>
      </c>
      <c r="J23" s="261">
        <v>155668</v>
      </c>
      <c r="K23" s="261">
        <v>140475</v>
      </c>
      <c r="L23" s="261">
        <v>19173</v>
      </c>
      <c r="M23" s="261">
        <v>13948</v>
      </c>
      <c r="N23" s="261">
        <v>611107</v>
      </c>
      <c r="O23" s="261">
        <v>600533</v>
      </c>
      <c r="P23" s="261">
        <v>152048</v>
      </c>
      <c r="Q23" s="261">
        <v>139207</v>
      </c>
      <c r="R23" s="261">
        <v>18971</v>
      </c>
      <c r="S23" s="261">
        <v>13828</v>
      </c>
      <c r="T23" s="261">
        <v>612368</v>
      </c>
      <c r="U23" s="261">
        <v>602865</v>
      </c>
      <c r="V23" s="261">
        <v>153600</v>
      </c>
      <c r="W23" s="261">
        <v>139779</v>
      </c>
      <c r="X23" s="261">
        <v>18993</v>
      </c>
      <c r="Y23" s="261">
        <v>13638</v>
      </c>
      <c r="Z23" s="261">
        <v>608470</v>
      </c>
      <c r="AA23" s="261">
        <v>601830</v>
      </c>
      <c r="AB23" s="261">
        <v>156121</v>
      </c>
      <c r="AC23" s="261">
        <v>139252</v>
      </c>
      <c r="AD23" s="261">
        <v>18295</v>
      </c>
      <c r="AE23" s="261">
        <v>12866</v>
      </c>
      <c r="AF23" s="261">
        <v>610025</v>
      </c>
      <c r="AG23" s="261">
        <v>603494</v>
      </c>
      <c r="AH23" s="261">
        <v>158453</v>
      </c>
      <c r="AI23" s="261">
        <v>136404</v>
      </c>
      <c r="AJ23" s="261">
        <v>18074</v>
      </c>
      <c r="AK23" s="261">
        <v>12334</v>
      </c>
      <c r="AL23" s="261">
        <v>616759</v>
      </c>
      <c r="AM23" s="261">
        <v>609189</v>
      </c>
      <c r="AN23" s="261">
        <v>160635</v>
      </c>
      <c r="AO23" s="261">
        <v>137884</v>
      </c>
      <c r="AP23" s="261">
        <v>19238</v>
      </c>
      <c r="AQ23" s="261">
        <v>13295</v>
      </c>
      <c r="AR23" s="261">
        <v>623421</v>
      </c>
      <c r="AS23" s="261">
        <v>616192</v>
      </c>
      <c r="AT23" s="261">
        <v>162733</v>
      </c>
      <c r="AU23" s="261">
        <v>139542</v>
      </c>
      <c r="AV23" s="261">
        <v>19881</v>
      </c>
      <c r="AW23" s="261">
        <v>14037</v>
      </c>
      <c r="AX23" s="261">
        <v>627401</v>
      </c>
      <c r="AY23" s="261">
        <v>623753</v>
      </c>
      <c r="AZ23" s="261">
        <v>164048</v>
      </c>
      <c r="BA23" s="261">
        <v>141420</v>
      </c>
      <c r="BB23" s="261">
        <v>19359</v>
      </c>
      <c r="BC23" s="261">
        <v>14026</v>
      </c>
      <c r="BD23" s="261">
        <v>636705</v>
      </c>
      <c r="BE23" s="261">
        <v>636864</v>
      </c>
      <c r="BF23" s="261">
        <v>166718</v>
      </c>
      <c r="BG23" s="261">
        <v>144563</v>
      </c>
      <c r="BH23" s="261">
        <v>18813</v>
      </c>
      <c r="BI23" s="261">
        <v>14101</v>
      </c>
      <c r="BJ23" s="261">
        <v>647916</v>
      </c>
      <c r="BK23" s="261">
        <v>644813</v>
      </c>
      <c r="BL23" s="261">
        <v>170271</v>
      </c>
      <c r="BM23" s="261">
        <v>146538</v>
      </c>
      <c r="BN23" s="261">
        <v>19580</v>
      </c>
      <c r="BO23" s="261">
        <v>14189</v>
      </c>
      <c r="BP23" s="261">
        <v>657380</v>
      </c>
      <c r="BQ23" s="261">
        <v>652351</v>
      </c>
      <c r="BR23" s="261">
        <v>173189</v>
      </c>
      <c r="BS23" s="261">
        <v>148470</v>
      </c>
      <c r="BT23" s="261">
        <v>19781</v>
      </c>
      <c r="BU23" s="261">
        <v>14108</v>
      </c>
      <c r="BV23" s="261">
        <v>658490</v>
      </c>
      <c r="BW23" s="261">
        <v>657185</v>
      </c>
      <c r="BX23" s="261">
        <v>173797</v>
      </c>
      <c r="BY23" s="261">
        <v>149812</v>
      </c>
      <c r="BZ23" s="261">
        <v>19107</v>
      </c>
      <c r="CA23" s="261">
        <v>13715</v>
      </c>
      <c r="CB23" s="261">
        <v>666900</v>
      </c>
      <c r="CC23" s="261">
        <v>665313</v>
      </c>
      <c r="CD23" s="261">
        <v>176539</v>
      </c>
      <c r="CE23" s="261">
        <v>151946</v>
      </c>
      <c r="CF23" s="261">
        <v>19340</v>
      </c>
      <c r="CG23" s="261">
        <v>13727</v>
      </c>
      <c r="CH23" s="261">
        <v>673642</v>
      </c>
      <c r="CI23" s="261">
        <v>673075</v>
      </c>
      <c r="CJ23" s="261">
        <v>178725</v>
      </c>
      <c r="CK23" s="261">
        <v>153888</v>
      </c>
      <c r="CL23" s="261">
        <v>19546</v>
      </c>
      <c r="CM23" s="261">
        <v>13750</v>
      </c>
      <c r="CN23" s="261">
        <v>683278</v>
      </c>
      <c r="CO23" s="261">
        <v>680685</v>
      </c>
      <c r="CP23" s="261">
        <v>181847</v>
      </c>
      <c r="CQ23" s="261">
        <v>155895</v>
      </c>
      <c r="CR23" s="261">
        <v>20120</v>
      </c>
      <c r="CS23" s="261">
        <v>14026</v>
      </c>
      <c r="CT23" s="261">
        <v>690897</v>
      </c>
      <c r="CU23" s="261">
        <v>688355</v>
      </c>
      <c r="CV23" s="261">
        <v>184461</v>
      </c>
      <c r="CW23" s="261">
        <v>157973</v>
      </c>
      <c r="CX23" s="261">
        <v>21241</v>
      </c>
      <c r="CY23" s="261">
        <v>15071</v>
      </c>
      <c r="CZ23" s="261">
        <v>699454</v>
      </c>
      <c r="DA23" s="261">
        <v>695451</v>
      </c>
      <c r="DB23" s="261">
        <v>187435</v>
      </c>
      <c r="DC23" s="261">
        <v>159963</v>
      </c>
      <c r="DD23" s="261">
        <v>22434</v>
      </c>
      <c r="DE23" s="261">
        <v>15708</v>
      </c>
      <c r="DF23" s="261">
        <v>707084</v>
      </c>
      <c r="DG23" s="261">
        <v>701369</v>
      </c>
      <c r="DH23" s="261">
        <v>190208</v>
      </c>
      <c r="DI23" s="261">
        <v>161811</v>
      </c>
      <c r="DJ23" s="261">
        <v>23242</v>
      </c>
      <c r="DK23" s="261">
        <v>16145</v>
      </c>
      <c r="DL23" s="261">
        <v>710858</v>
      </c>
      <c r="DM23" s="261">
        <v>704004</v>
      </c>
      <c r="DN23" s="261">
        <v>192143</v>
      </c>
      <c r="DO23" s="261">
        <v>163032</v>
      </c>
      <c r="DP23" s="261">
        <v>23921</v>
      </c>
      <c r="DQ23" s="261">
        <v>16563</v>
      </c>
      <c r="DR23" s="261">
        <v>714958</v>
      </c>
      <c r="DS23" s="261">
        <v>707526</v>
      </c>
      <c r="DT23" s="261">
        <v>193918</v>
      </c>
      <c r="DU23" s="261">
        <v>164296</v>
      </c>
      <c r="DV23" s="261">
        <v>24666</v>
      </c>
      <c r="DW23" s="261">
        <v>17084</v>
      </c>
      <c r="DX23" s="261">
        <v>717577</v>
      </c>
      <c r="DY23" s="261">
        <v>710528</v>
      </c>
      <c r="DZ23" s="261">
        <v>195357</v>
      </c>
      <c r="EA23" s="261">
        <v>165486</v>
      </c>
      <c r="EB23" s="261">
        <v>25323</v>
      </c>
      <c r="EC23" s="261">
        <v>17542</v>
      </c>
      <c r="ED23" s="261">
        <v>714182</v>
      </c>
      <c r="EE23" s="261">
        <v>710021</v>
      </c>
      <c r="EF23" s="261">
        <v>194938</v>
      </c>
      <c r="EG23" s="261">
        <v>165666</v>
      </c>
      <c r="EH23" s="261">
        <v>25485</v>
      </c>
      <c r="EI23" s="261">
        <v>17766</v>
      </c>
    </row>
    <row r="24" spans="1:139" x14ac:dyDescent="0.2">
      <c r="A24" s="191" t="s">
        <v>29</v>
      </c>
      <c r="B24" s="261">
        <v>588138</v>
      </c>
      <c r="C24" s="261">
        <v>589184</v>
      </c>
      <c r="D24" s="261">
        <v>571499</v>
      </c>
      <c r="E24" s="261">
        <v>572560</v>
      </c>
      <c r="F24" s="261">
        <v>3038</v>
      </c>
      <c r="G24" s="261">
        <v>2215</v>
      </c>
      <c r="H24" s="261">
        <v>601136</v>
      </c>
      <c r="I24" s="261">
        <v>601947</v>
      </c>
      <c r="J24" s="261">
        <v>583960</v>
      </c>
      <c r="K24" s="261">
        <v>584689</v>
      </c>
      <c r="L24" s="261">
        <v>3081</v>
      </c>
      <c r="M24" s="261">
        <v>2285</v>
      </c>
      <c r="N24" s="261">
        <v>614282</v>
      </c>
      <c r="O24" s="261">
        <v>614238</v>
      </c>
      <c r="P24" s="261">
        <v>596369</v>
      </c>
      <c r="Q24" s="261">
        <v>596168</v>
      </c>
      <c r="R24" s="261">
        <v>3140</v>
      </c>
      <c r="S24" s="261">
        <v>2248</v>
      </c>
      <c r="T24" s="261">
        <v>626436</v>
      </c>
      <c r="U24" s="261">
        <v>625894</v>
      </c>
      <c r="V24" s="261">
        <v>607646</v>
      </c>
      <c r="W24" s="261">
        <v>606693</v>
      </c>
      <c r="X24" s="261">
        <v>3393</v>
      </c>
      <c r="Y24" s="261">
        <v>2514</v>
      </c>
      <c r="Z24" s="261">
        <v>638876</v>
      </c>
      <c r="AA24" s="261">
        <v>636798</v>
      </c>
      <c r="AB24" s="261">
        <v>619156</v>
      </c>
      <c r="AC24" s="261">
        <v>616853</v>
      </c>
      <c r="AD24" s="261">
        <v>3592</v>
      </c>
      <c r="AE24" s="261">
        <v>2651</v>
      </c>
      <c r="AF24" s="261">
        <v>651446</v>
      </c>
      <c r="AG24" s="261">
        <v>647984</v>
      </c>
      <c r="AH24" s="261">
        <v>629486</v>
      </c>
      <c r="AI24" s="261">
        <v>626115</v>
      </c>
      <c r="AJ24" s="261">
        <v>4438</v>
      </c>
      <c r="AK24" s="261">
        <v>3245</v>
      </c>
      <c r="AL24" s="261">
        <v>661919</v>
      </c>
      <c r="AM24" s="261">
        <v>658043</v>
      </c>
      <c r="AN24" s="261">
        <v>638757</v>
      </c>
      <c r="AO24" s="261">
        <v>634947</v>
      </c>
      <c r="AP24" s="261">
        <v>4876</v>
      </c>
      <c r="AQ24" s="261">
        <v>3677</v>
      </c>
      <c r="AR24" s="261">
        <v>671686</v>
      </c>
      <c r="AS24" s="261">
        <v>668686</v>
      </c>
      <c r="AT24" s="261">
        <v>647518</v>
      </c>
      <c r="AU24" s="261">
        <v>644420</v>
      </c>
      <c r="AV24" s="261">
        <v>5195</v>
      </c>
      <c r="AW24" s="261">
        <v>4084</v>
      </c>
      <c r="AX24" s="261">
        <v>683503</v>
      </c>
      <c r="AY24" s="261">
        <v>679877</v>
      </c>
      <c r="AZ24" s="261">
        <v>658114</v>
      </c>
      <c r="BA24" s="261">
        <v>654457</v>
      </c>
      <c r="BB24" s="261">
        <v>5588</v>
      </c>
      <c r="BC24" s="261">
        <v>4406</v>
      </c>
      <c r="BD24" s="261">
        <v>698616</v>
      </c>
      <c r="BE24" s="261">
        <v>693186</v>
      </c>
      <c r="BF24" s="261">
        <v>671918</v>
      </c>
      <c r="BG24" s="261">
        <v>666462</v>
      </c>
      <c r="BH24" s="261">
        <v>6056</v>
      </c>
      <c r="BI24" s="261">
        <v>4767</v>
      </c>
      <c r="BJ24" s="261">
        <v>716258</v>
      </c>
      <c r="BK24" s="261">
        <v>711983</v>
      </c>
      <c r="BL24" s="261">
        <v>687759</v>
      </c>
      <c r="BM24" s="261">
        <v>683535</v>
      </c>
      <c r="BN24" s="261">
        <v>6543</v>
      </c>
      <c r="BO24" s="261">
        <v>5227</v>
      </c>
      <c r="BP24" s="261">
        <v>736565</v>
      </c>
      <c r="BQ24" s="261">
        <v>732104</v>
      </c>
      <c r="BR24" s="261">
        <v>706286</v>
      </c>
      <c r="BS24" s="261">
        <v>702170</v>
      </c>
      <c r="BT24" s="261">
        <v>7151</v>
      </c>
      <c r="BU24" s="261">
        <v>5551</v>
      </c>
      <c r="BV24" s="261">
        <v>754978</v>
      </c>
      <c r="BW24" s="261">
        <v>750127</v>
      </c>
      <c r="BX24" s="261">
        <v>722964</v>
      </c>
      <c r="BY24" s="261">
        <v>718285</v>
      </c>
      <c r="BZ24" s="261">
        <v>7657</v>
      </c>
      <c r="CA24" s="261">
        <v>5971</v>
      </c>
      <c r="CB24" s="261">
        <v>769528</v>
      </c>
      <c r="CC24" s="261">
        <v>764792</v>
      </c>
      <c r="CD24" s="261">
        <v>736219</v>
      </c>
      <c r="CE24" s="261">
        <v>731524</v>
      </c>
      <c r="CF24" s="261">
        <v>7985</v>
      </c>
      <c r="CG24" s="261">
        <v>6259</v>
      </c>
      <c r="CH24" s="261">
        <v>779041</v>
      </c>
      <c r="CI24" s="261">
        <v>775398</v>
      </c>
      <c r="CJ24" s="261">
        <v>744244</v>
      </c>
      <c r="CK24" s="261">
        <v>740921</v>
      </c>
      <c r="CL24" s="261">
        <v>8449</v>
      </c>
      <c r="CM24" s="261">
        <v>6605</v>
      </c>
      <c r="CN24" s="261">
        <v>786815</v>
      </c>
      <c r="CO24" s="261">
        <v>783958</v>
      </c>
      <c r="CP24" s="261">
        <v>751100</v>
      </c>
      <c r="CQ24" s="261">
        <v>748443</v>
      </c>
      <c r="CR24" s="261">
        <v>8637</v>
      </c>
      <c r="CS24" s="261">
        <v>6734</v>
      </c>
      <c r="CT24" s="261">
        <v>793106</v>
      </c>
      <c r="CU24" s="261">
        <v>790722</v>
      </c>
      <c r="CV24" s="261">
        <v>756029</v>
      </c>
      <c r="CW24" s="261">
        <v>753916</v>
      </c>
      <c r="CX24" s="261">
        <v>9042</v>
      </c>
      <c r="CY24" s="261">
        <v>7136</v>
      </c>
      <c r="CZ24" s="261">
        <v>798888</v>
      </c>
      <c r="DA24" s="261">
        <v>796553</v>
      </c>
      <c r="DB24" s="261">
        <v>760877</v>
      </c>
      <c r="DC24" s="261">
        <v>758913</v>
      </c>
      <c r="DD24" s="261">
        <v>9302</v>
      </c>
      <c r="DE24" s="261">
        <v>7341</v>
      </c>
      <c r="DF24" s="261">
        <v>807192</v>
      </c>
      <c r="DG24" s="261">
        <v>804338</v>
      </c>
      <c r="DH24" s="261">
        <v>767997</v>
      </c>
      <c r="DI24" s="261">
        <v>765601</v>
      </c>
      <c r="DJ24" s="261">
        <v>9786</v>
      </c>
      <c r="DK24" s="261">
        <v>7689</v>
      </c>
      <c r="DL24" s="261">
        <v>817417</v>
      </c>
      <c r="DM24" s="261">
        <v>814062</v>
      </c>
      <c r="DN24" s="261">
        <v>776996</v>
      </c>
      <c r="DO24" s="261">
        <v>774027</v>
      </c>
      <c r="DP24" s="261">
        <v>10231</v>
      </c>
      <c r="DQ24" s="261">
        <v>8042</v>
      </c>
      <c r="DR24" s="261">
        <v>827360</v>
      </c>
      <c r="DS24" s="261">
        <v>824163</v>
      </c>
      <c r="DT24" s="261">
        <v>785624</v>
      </c>
      <c r="DU24" s="261">
        <v>782156</v>
      </c>
      <c r="DV24" s="261">
        <v>10650</v>
      </c>
      <c r="DW24" s="261">
        <v>8487</v>
      </c>
      <c r="DX24" s="261">
        <v>842975</v>
      </c>
      <c r="DY24" s="261">
        <v>839955</v>
      </c>
      <c r="DZ24" s="261">
        <v>799473</v>
      </c>
      <c r="EA24" s="261">
        <v>795847</v>
      </c>
      <c r="EB24" s="261">
        <v>11235</v>
      </c>
      <c r="EC24" s="261">
        <v>9015</v>
      </c>
      <c r="ED24" s="261">
        <v>861051</v>
      </c>
      <c r="EE24" s="261">
        <v>857853</v>
      </c>
      <c r="EF24" s="261">
        <v>816136</v>
      </c>
      <c r="EG24" s="261">
        <v>811999</v>
      </c>
      <c r="EH24" s="261">
        <v>11731</v>
      </c>
      <c r="EI24" s="261">
        <v>9517</v>
      </c>
    </row>
    <row r="25" spans="1:139" x14ac:dyDescent="0.2">
      <c r="A25" s="191" t="s">
        <v>31</v>
      </c>
      <c r="B25" s="261">
        <v>5857333</v>
      </c>
      <c r="C25" s="261">
        <v>6151104</v>
      </c>
      <c r="D25" s="261">
        <v>4791099</v>
      </c>
      <c r="E25" s="261">
        <v>4961701</v>
      </c>
      <c r="F25" s="261">
        <v>867793</v>
      </c>
      <c r="G25" s="261">
        <v>982134</v>
      </c>
      <c r="H25" s="261">
        <v>5908358</v>
      </c>
      <c r="I25" s="261">
        <v>6193639</v>
      </c>
      <c r="J25" s="261">
        <v>4824707</v>
      </c>
      <c r="K25" s="261">
        <v>4983927</v>
      </c>
      <c r="L25" s="261">
        <v>876117</v>
      </c>
      <c r="M25" s="261">
        <v>992696</v>
      </c>
      <c r="N25" s="261">
        <v>5952466</v>
      </c>
      <c r="O25" s="261">
        <v>6233249</v>
      </c>
      <c r="P25" s="261">
        <v>4851609</v>
      </c>
      <c r="Q25" s="261">
        <v>5004105</v>
      </c>
      <c r="R25" s="261">
        <v>884801</v>
      </c>
      <c r="S25" s="261">
        <v>1002696</v>
      </c>
      <c r="T25" s="261">
        <v>5999491</v>
      </c>
      <c r="U25" s="261">
        <v>6272356</v>
      </c>
      <c r="V25" s="261">
        <v>4881104</v>
      </c>
      <c r="W25" s="261">
        <v>5024408</v>
      </c>
      <c r="X25" s="261">
        <v>893216</v>
      </c>
      <c r="Y25" s="261">
        <v>1010763</v>
      </c>
      <c r="Z25" s="261">
        <v>6045670</v>
      </c>
      <c r="AA25" s="261">
        <v>6313350</v>
      </c>
      <c r="AB25" s="261">
        <v>4906281</v>
      </c>
      <c r="AC25" s="261">
        <v>5045484</v>
      </c>
      <c r="AD25" s="261">
        <v>902429</v>
      </c>
      <c r="AE25" s="261">
        <v>1020831</v>
      </c>
      <c r="AF25" s="261">
        <v>6088884</v>
      </c>
      <c r="AG25" s="261">
        <v>6345277</v>
      </c>
      <c r="AH25" s="261">
        <v>4929054</v>
      </c>
      <c r="AI25" s="261">
        <v>5058781</v>
      </c>
      <c r="AJ25" s="261">
        <v>908855</v>
      </c>
      <c r="AK25" s="261">
        <v>1027677</v>
      </c>
      <c r="AL25" s="261">
        <v>6118002</v>
      </c>
      <c r="AM25" s="261">
        <v>6370443</v>
      </c>
      <c r="AN25" s="261">
        <v>4945920</v>
      </c>
      <c r="AO25" s="261">
        <v>5069579</v>
      </c>
      <c r="AP25" s="261">
        <v>910304</v>
      </c>
      <c r="AQ25" s="261">
        <v>1029945</v>
      </c>
      <c r="AR25" s="261">
        <v>6137659</v>
      </c>
      <c r="AS25" s="261">
        <v>6387897</v>
      </c>
      <c r="AT25" s="261">
        <v>4953956</v>
      </c>
      <c r="AU25" s="261">
        <v>5074378</v>
      </c>
      <c r="AV25" s="261">
        <v>911417</v>
      </c>
      <c r="AW25" s="261">
        <v>1030826</v>
      </c>
      <c r="AX25" s="261">
        <v>6153147</v>
      </c>
      <c r="AY25" s="261">
        <v>6402859</v>
      </c>
      <c r="AZ25" s="261">
        <v>4959900</v>
      </c>
      <c r="BA25" s="261">
        <v>5077409</v>
      </c>
      <c r="BB25" s="261">
        <v>910922</v>
      </c>
      <c r="BC25" s="261">
        <v>1031418</v>
      </c>
      <c r="BD25" s="261">
        <v>6175564</v>
      </c>
      <c r="BE25" s="261">
        <v>6414209</v>
      </c>
      <c r="BF25" s="261">
        <v>4969832</v>
      </c>
      <c r="BG25" s="261">
        <v>5078001</v>
      </c>
      <c r="BH25" s="261">
        <v>913045</v>
      </c>
      <c r="BI25" s="261">
        <v>1031428</v>
      </c>
      <c r="BJ25" s="261">
        <v>6186072</v>
      </c>
      <c r="BK25" s="261">
        <v>6423831</v>
      </c>
      <c r="BL25" s="261">
        <v>4969968</v>
      </c>
      <c r="BM25" s="261">
        <v>5076409</v>
      </c>
      <c r="BN25" s="261">
        <v>913540</v>
      </c>
      <c r="BO25" s="261">
        <v>1031313</v>
      </c>
      <c r="BP25" s="261">
        <v>6203933</v>
      </c>
      <c r="BQ25" s="261">
        <v>6440022</v>
      </c>
      <c r="BR25" s="261">
        <v>4975113</v>
      </c>
      <c r="BS25" s="261">
        <v>5079323</v>
      </c>
      <c r="BT25" s="261">
        <v>915160</v>
      </c>
      <c r="BU25" s="261">
        <v>1032676</v>
      </c>
      <c r="BV25" s="261">
        <v>6228289</v>
      </c>
      <c r="BW25" s="261">
        <v>6467577</v>
      </c>
      <c r="BX25" s="261">
        <v>4986628</v>
      </c>
      <c r="BY25" s="261">
        <v>5091715</v>
      </c>
      <c r="BZ25" s="261">
        <v>916207</v>
      </c>
      <c r="CA25" s="261">
        <v>1034950</v>
      </c>
      <c r="CB25" s="261">
        <v>6253501</v>
      </c>
      <c r="CC25" s="261">
        <v>6493537</v>
      </c>
      <c r="CD25" s="261">
        <v>4999575</v>
      </c>
      <c r="CE25" s="261">
        <v>5103088</v>
      </c>
      <c r="CF25" s="261">
        <v>917777</v>
      </c>
      <c r="CG25" s="261">
        <v>1037454</v>
      </c>
      <c r="CH25" s="261">
        <v>6276055</v>
      </c>
      <c r="CI25" s="261">
        <v>6520723</v>
      </c>
      <c r="CJ25" s="261">
        <v>5009049</v>
      </c>
      <c r="CK25" s="261">
        <v>5114689</v>
      </c>
      <c r="CL25" s="261">
        <v>920044</v>
      </c>
      <c r="CM25" s="261">
        <v>1040782</v>
      </c>
      <c r="CN25" s="261">
        <v>6297258</v>
      </c>
      <c r="CO25" s="261">
        <v>6543504</v>
      </c>
      <c r="CP25" s="261">
        <v>5017535</v>
      </c>
      <c r="CQ25" s="261">
        <v>5123912</v>
      </c>
      <c r="CR25" s="261">
        <v>923287</v>
      </c>
      <c r="CS25" s="261">
        <v>1043968</v>
      </c>
      <c r="CT25" s="261">
        <v>6311907</v>
      </c>
      <c r="CU25" s="261">
        <v>6555384</v>
      </c>
      <c r="CV25" s="261">
        <v>5020567</v>
      </c>
      <c r="CW25" s="261">
        <v>5124813</v>
      </c>
      <c r="CX25" s="261">
        <v>924563</v>
      </c>
      <c r="CY25" s="261">
        <v>1043667</v>
      </c>
      <c r="CZ25" s="261">
        <v>6321046</v>
      </c>
      <c r="DA25" s="261">
        <v>6563073</v>
      </c>
      <c r="DB25" s="261">
        <v>5017858</v>
      </c>
      <c r="DC25" s="261">
        <v>5121018</v>
      </c>
      <c r="DD25" s="261">
        <v>925663</v>
      </c>
      <c r="DE25" s="261">
        <v>1043616</v>
      </c>
      <c r="DF25" s="261">
        <v>6330797</v>
      </c>
      <c r="DG25" s="261">
        <v>6567472</v>
      </c>
      <c r="DH25" s="261">
        <v>5015071</v>
      </c>
      <c r="DI25" s="261">
        <v>5113775</v>
      </c>
      <c r="DJ25" s="261">
        <v>926651</v>
      </c>
      <c r="DK25" s="261">
        <v>1043763</v>
      </c>
      <c r="DL25" s="261">
        <v>6326880</v>
      </c>
      <c r="DM25" s="261">
        <v>6562082</v>
      </c>
      <c r="DN25" s="261">
        <v>5002946</v>
      </c>
      <c r="DO25" s="261">
        <v>5100182</v>
      </c>
      <c r="DP25" s="261">
        <v>926280</v>
      </c>
      <c r="DQ25" s="261">
        <v>1042235</v>
      </c>
      <c r="DR25" s="261">
        <v>6316769</v>
      </c>
      <c r="DS25" s="261">
        <v>6547573</v>
      </c>
      <c r="DT25" s="261">
        <v>4986166</v>
      </c>
      <c r="DU25" s="261">
        <v>5079147</v>
      </c>
      <c r="DV25" s="261">
        <v>924658</v>
      </c>
      <c r="DW25" s="261">
        <v>1039817</v>
      </c>
      <c r="DX25" s="261">
        <v>6300726</v>
      </c>
      <c r="DY25" s="261">
        <v>6526169</v>
      </c>
      <c r="DZ25" s="261">
        <v>4966788</v>
      </c>
      <c r="EA25" s="261">
        <v>5055289</v>
      </c>
      <c r="EB25" s="261">
        <v>921246</v>
      </c>
      <c r="EC25" s="261">
        <v>1034892</v>
      </c>
      <c r="ED25" s="261">
        <v>6282051</v>
      </c>
      <c r="EE25" s="261">
        <v>6504145</v>
      </c>
      <c r="EF25" s="261">
        <v>4944346</v>
      </c>
      <c r="EG25" s="261">
        <v>5029706</v>
      </c>
      <c r="EH25" s="261">
        <v>917099</v>
      </c>
      <c r="EI25" s="261">
        <v>1029536</v>
      </c>
    </row>
    <row r="26" spans="1:139" x14ac:dyDescent="0.2">
      <c r="A26" s="191" t="s">
        <v>32</v>
      </c>
      <c r="B26" s="261">
        <v>2852799</v>
      </c>
      <c r="C26" s="261">
        <v>2998660</v>
      </c>
      <c r="D26" s="261">
        <v>2590452</v>
      </c>
      <c r="E26" s="261">
        <v>2710704</v>
      </c>
      <c r="F26" s="261">
        <v>231370</v>
      </c>
      <c r="G26" s="261">
        <v>255500</v>
      </c>
      <c r="H26" s="261">
        <v>2882635</v>
      </c>
      <c r="I26" s="261">
        <v>3023378</v>
      </c>
      <c r="J26" s="261">
        <v>2614223</v>
      </c>
      <c r="K26" s="261">
        <v>2728981</v>
      </c>
      <c r="L26" s="261">
        <v>235492</v>
      </c>
      <c r="M26" s="261">
        <v>259819</v>
      </c>
      <c r="N26" s="261">
        <v>2909977</v>
      </c>
      <c r="O26" s="261">
        <v>3045290</v>
      </c>
      <c r="P26" s="261">
        <v>2633824</v>
      </c>
      <c r="Q26" s="261">
        <v>2744098</v>
      </c>
      <c r="R26" s="261">
        <v>241870</v>
      </c>
      <c r="S26" s="261">
        <v>264853</v>
      </c>
      <c r="T26" s="261">
        <v>2933703</v>
      </c>
      <c r="U26" s="261">
        <v>3065177</v>
      </c>
      <c r="V26" s="261">
        <v>2651316</v>
      </c>
      <c r="W26" s="261">
        <v>2757049</v>
      </c>
      <c r="X26" s="261">
        <v>246615</v>
      </c>
      <c r="Y26" s="261">
        <v>269789</v>
      </c>
      <c r="Z26" s="261">
        <v>2961618</v>
      </c>
      <c r="AA26" s="261">
        <v>3083351</v>
      </c>
      <c r="AB26" s="261">
        <v>2670936</v>
      </c>
      <c r="AC26" s="261">
        <v>2768991</v>
      </c>
      <c r="AD26" s="261">
        <v>251422</v>
      </c>
      <c r="AE26" s="261">
        <v>273749</v>
      </c>
      <c r="AF26" s="261">
        <v>2988697</v>
      </c>
      <c r="AG26" s="261">
        <v>3103169</v>
      </c>
      <c r="AH26" s="261">
        <v>2687658</v>
      </c>
      <c r="AI26" s="261">
        <v>2780236</v>
      </c>
      <c r="AJ26" s="261">
        <v>257085</v>
      </c>
      <c r="AK26" s="261">
        <v>278644</v>
      </c>
      <c r="AL26" s="261">
        <v>3007602</v>
      </c>
      <c r="AM26" s="261">
        <v>3120158</v>
      </c>
      <c r="AN26" s="261">
        <v>2698948</v>
      </c>
      <c r="AO26" s="261">
        <v>2789280</v>
      </c>
      <c r="AP26" s="261">
        <v>262126</v>
      </c>
      <c r="AQ26" s="261">
        <v>283848</v>
      </c>
      <c r="AR26" s="261">
        <v>3022625</v>
      </c>
      <c r="AS26" s="261">
        <v>3133342</v>
      </c>
      <c r="AT26" s="261">
        <v>2706803</v>
      </c>
      <c r="AU26" s="261">
        <v>2794992</v>
      </c>
      <c r="AV26" s="261">
        <v>266552</v>
      </c>
      <c r="AW26" s="261">
        <v>288465</v>
      </c>
      <c r="AX26" s="261">
        <v>3044272</v>
      </c>
      <c r="AY26" s="261">
        <v>3152366</v>
      </c>
      <c r="AZ26" s="261">
        <v>2720533</v>
      </c>
      <c r="BA26" s="261">
        <v>2805787</v>
      </c>
      <c r="BB26" s="261">
        <v>271681</v>
      </c>
      <c r="BC26" s="261">
        <v>293730</v>
      </c>
      <c r="BD26" s="261">
        <v>3064055</v>
      </c>
      <c r="BE26" s="261">
        <v>3168952</v>
      </c>
      <c r="BF26" s="261">
        <v>2732259</v>
      </c>
      <c r="BG26" s="261">
        <v>2814221</v>
      </c>
      <c r="BH26" s="261">
        <v>276916</v>
      </c>
      <c r="BI26" s="261">
        <v>298818</v>
      </c>
      <c r="BJ26" s="261">
        <v>3087135</v>
      </c>
      <c r="BK26" s="261">
        <v>3191481</v>
      </c>
      <c r="BL26" s="261">
        <v>2746926</v>
      </c>
      <c r="BM26" s="261">
        <v>2827616</v>
      </c>
      <c r="BN26" s="261">
        <v>282386</v>
      </c>
      <c r="BO26" s="261">
        <v>304557</v>
      </c>
      <c r="BP26" s="261">
        <v>3114466</v>
      </c>
      <c r="BQ26" s="261">
        <v>3218203</v>
      </c>
      <c r="BR26" s="261">
        <v>2764585</v>
      </c>
      <c r="BS26" s="261">
        <v>2843846</v>
      </c>
      <c r="BT26" s="261">
        <v>288673</v>
      </c>
      <c r="BU26" s="261">
        <v>311695</v>
      </c>
      <c r="BV26" s="261">
        <v>3138145</v>
      </c>
      <c r="BW26" s="261">
        <v>3241454</v>
      </c>
      <c r="BX26" s="261">
        <v>2779635</v>
      </c>
      <c r="BY26" s="261">
        <v>2857687</v>
      </c>
      <c r="BZ26" s="261">
        <v>294392</v>
      </c>
      <c r="CA26" s="261">
        <v>317941</v>
      </c>
      <c r="CB26" s="261">
        <v>3160843</v>
      </c>
      <c r="CC26" s="261">
        <v>3263963</v>
      </c>
      <c r="CD26" s="261">
        <v>2793841</v>
      </c>
      <c r="CE26" s="261">
        <v>2870969</v>
      </c>
      <c r="CF26" s="261">
        <v>300246</v>
      </c>
      <c r="CG26" s="261">
        <v>323939</v>
      </c>
      <c r="CH26" s="261">
        <v>3177848</v>
      </c>
      <c r="CI26" s="261">
        <v>3281477</v>
      </c>
      <c r="CJ26" s="261">
        <v>2802193</v>
      </c>
      <c r="CK26" s="261">
        <v>2879571</v>
      </c>
      <c r="CL26" s="261">
        <v>305632</v>
      </c>
      <c r="CM26" s="261">
        <v>329602</v>
      </c>
      <c r="CN26" s="261">
        <v>3193113</v>
      </c>
      <c r="CO26" s="261">
        <v>3297323</v>
      </c>
      <c r="CP26" s="261">
        <v>2809836</v>
      </c>
      <c r="CQ26" s="261">
        <v>2886389</v>
      </c>
      <c r="CR26" s="261">
        <v>310562</v>
      </c>
      <c r="CS26" s="261">
        <v>335147</v>
      </c>
      <c r="CT26" s="261">
        <v>3206409</v>
      </c>
      <c r="CU26" s="261">
        <v>3309636</v>
      </c>
      <c r="CV26" s="261">
        <v>2815040</v>
      </c>
      <c r="CW26" s="261">
        <v>2891221</v>
      </c>
      <c r="CX26" s="261">
        <v>314573</v>
      </c>
      <c r="CY26" s="261">
        <v>338954</v>
      </c>
      <c r="CZ26" s="261">
        <v>3218972</v>
      </c>
      <c r="DA26" s="261">
        <v>3318668</v>
      </c>
      <c r="DB26" s="261">
        <v>2819383</v>
      </c>
      <c r="DC26" s="261">
        <v>2893061</v>
      </c>
      <c r="DD26" s="261">
        <v>318207</v>
      </c>
      <c r="DE26" s="261">
        <v>342353</v>
      </c>
      <c r="DF26" s="261">
        <v>3235159</v>
      </c>
      <c r="DG26" s="261">
        <v>3333208</v>
      </c>
      <c r="DH26" s="261">
        <v>2826687</v>
      </c>
      <c r="DI26" s="261">
        <v>2899477</v>
      </c>
      <c r="DJ26" s="261">
        <v>323005</v>
      </c>
      <c r="DK26" s="261">
        <v>346426</v>
      </c>
      <c r="DL26" s="261">
        <v>3248352</v>
      </c>
      <c r="DM26" s="261">
        <v>3345181</v>
      </c>
      <c r="DN26" s="261">
        <v>2831791</v>
      </c>
      <c r="DO26" s="261">
        <v>2903828</v>
      </c>
      <c r="DP26" s="261">
        <v>327134</v>
      </c>
      <c r="DQ26" s="261">
        <v>350332</v>
      </c>
      <c r="DR26" s="261">
        <v>3256877</v>
      </c>
      <c r="DS26" s="261">
        <v>3351419</v>
      </c>
      <c r="DT26" s="261">
        <v>2832642</v>
      </c>
      <c r="DU26" s="261">
        <v>2903370</v>
      </c>
      <c r="DV26" s="261">
        <v>331031</v>
      </c>
      <c r="DW26" s="261">
        <v>353762</v>
      </c>
      <c r="DX26" s="261">
        <v>3270035</v>
      </c>
      <c r="DY26" s="261">
        <v>3363309</v>
      </c>
      <c r="DZ26" s="261">
        <v>2835941</v>
      </c>
      <c r="EA26" s="261">
        <v>2905861</v>
      </c>
      <c r="EB26" s="261">
        <v>335330</v>
      </c>
      <c r="EC26" s="261">
        <v>358361</v>
      </c>
      <c r="ED26" s="261">
        <v>3283306</v>
      </c>
      <c r="EE26" s="261">
        <v>3376776</v>
      </c>
      <c r="EF26" s="261">
        <v>2840477</v>
      </c>
      <c r="EG26" s="261">
        <v>2910802</v>
      </c>
      <c r="EH26" s="261">
        <v>339896</v>
      </c>
      <c r="EI26" s="261">
        <v>363034</v>
      </c>
    </row>
    <row r="27" spans="1:139" x14ac:dyDescent="0.2">
      <c r="A27" s="191" t="s">
        <v>33</v>
      </c>
      <c r="B27" s="261">
        <v>1397861</v>
      </c>
      <c r="C27" s="261">
        <v>1469512</v>
      </c>
      <c r="D27" s="261">
        <v>1348467</v>
      </c>
      <c r="E27" s="261">
        <v>1420536</v>
      </c>
      <c r="F27" s="261">
        <v>29352</v>
      </c>
      <c r="G27" s="261">
        <v>28302</v>
      </c>
      <c r="H27" s="261">
        <v>1405791</v>
      </c>
      <c r="I27" s="261">
        <v>1474209</v>
      </c>
      <c r="J27" s="261">
        <v>1354823</v>
      </c>
      <c r="K27" s="261">
        <v>1423624</v>
      </c>
      <c r="L27" s="261">
        <v>30400</v>
      </c>
      <c r="M27" s="261">
        <v>29119</v>
      </c>
      <c r="N27" s="261">
        <v>1412673</v>
      </c>
      <c r="O27" s="261">
        <v>1478446</v>
      </c>
      <c r="P27" s="261">
        <v>1360248</v>
      </c>
      <c r="Q27" s="261">
        <v>1426677</v>
      </c>
      <c r="R27" s="261">
        <v>31288</v>
      </c>
      <c r="S27" s="261">
        <v>29799</v>
      </c>
      <c r="T27" s="261">
        <v>1419648</v>
      </c>
      <c r="U27" s="261">
        <v>1483224</v>
      </c>
      <c r="V27" s="261">
        <v>1365708</v>
      </c>
      <c r="W27" s="261">
        <v>1430143</v>
      </c>
      <c r="X27" s="261">
        <v>32450</v>
      </c>
      <c r="Y27" s="261">
        <v>30723</v>
      </c>
      <c r="Z27" s="261">
        <v>1429411</v>
      </c>
      <c r="AA27" s="261">
        <v>1488223</v>
      </c>
      <c r="AB27" s="261">
        <v>1372916</v>
      </c>
      <c r="AC27" s="261">
        <v>1433552</v>
      </c>
      <c r="AD27" s="261">
        <v>33795</v>
      </c>
      <c r="AE27" s="261">
        <v>31496</v>
      </c>
      <c r="AF27" s="261">
        <v>1437292</v>
      </c>
      <c r="AG27" s="261">
        <v>1491775</v>
      </c>
      <c r="AH27" s="261">
        <v>1375103</v>
      </c>
      <c r="AI27" s="261">
        <v>1432127</v>
      </c>
      <c r="AJ27" s="261">
        <v>36754</v>
      </c>
      <c r="AK27" s="261">
        <v>33838</v>
      </c>
      <c r="AL27" s="261">
        <v>1439710</v>
      </c>
      <c r="AM27" s="261">
        <v>1492287</v>
      </c>
      <c r="AN27" s="261">
        <v>1375397</v>
      </c>
      <c r="AO27" s="261">
        <v>1430441</v>
      </c>
      <c r="AP27" s="261">
        <v>38063</v>
      </c>
      <c r="AQ27" s="261">
        <v>35120</v>
      </c>
      <c r="AR27" s="261">
        <v>1442784</v>
      </c>
      <c r="AS27" s="261">
        <v>1491450</v>
      </c>
      <c r="AT27" s="261">
        <v>1375965</v>
      </c>
      <c r="AU27" s="261">
        <v>1427561</v>
      </c>
      <c r="AV27" s="261">
        <v>39644</v>
      </c>
      <c r="AW27" s="261">
        <v>36126</v>
      </c>
      <c r="AX27" s="261">
        <v>1448092</v>
      </c>
      <c r="AY27" s="261">
        <v>1493907</v>
      </c>
      <c r="AZ27" s="261">
        <v>1378448</v>
      </c>
      <c r="BA27" s="261">
        <v>1427556</v>
      </c>
      <c r="BB27" s="261">
        <v>41139</v>
      </c>
      <c r="BC27" s="261">
        <v>37508</v>
      </c>
      <c r="BD27" s="261">
        <v>1454747</v>
      </c>
      <c r="BE27" s="261">
        <v>1498888</v>
      </c>
      <c r="BF27" s="261">
        <v>1382123</v>
      </c>
      <c r="BG27" s="261">
        <v>1429900</v>
      </c>
      <c r="BH27" s="261">
        <v>42933</v>
      </c>
      <c r="BI27" s="261">
        <v>38973</v>
      </c>
      <c r="BJ27" s="261">
        <v>1461435</v>
      </c>
      <c r="BK27" s="261">
        <v>1503019</v>
      </c>
      <c r="BL27" s="261">
        <v>1385968</v>
      </c>
      <c r="BM27" s="261">
        <v>1431007</v>
      </c>
      <c r="BN27" s="261">
        <v>44848</v>
      </c>
      <c r="BO27" s="261">
        <v>40768</v>
      </c>
      <c r="BP27" s="261">
        <v>1471520</v>
      </c>
      <c r="BQ27" s="261">
        <v>1511124</v>
      </c>
      <c r="BR27" s="261">
        <v>1392522</v>
      </c>
      <c r="BS27" s="261">
        <v>1435786</v>
      </c>
      <c r="BT27" s="261">
        <v>47146</v>
      </c>
      <c r="BU27" s="261">
        <v>42885</v>
      </c>
      <c r="BV27" s="261">
        <v>1481189</v>
      </c>
      <c r="BW27" s="261">
        <v>1518023</v>
      </c>
      <c r="BX27" s="261">
        <v>1398264</v>
      </c>
      <c r="BY27" s="261">
        <v>1439268</v>
      </c>
      <c r="BZ27" s="261">
        <v>49732</v>
      </c>
      <c r="CA27" s="261">
        <v>45098</v>
      </c>
      <c r="CB27" s="261">
        <v>1491195</v>
      </c>
      <c r="CC27" s="261">
        <v>1525539</v>
      </c>
      <c r="CD27" s="261">
        <v>1404470</v>
      </c>
      <c r="CE27" s="261">
        <v>1443448</v>
      </c>
      <c r="CF27" s="261">
        <v>52346</v>
      </c>
      <c r="CG27" s="261">
        <v>47276</v>
      </c>
      <c r="CH27" s="261">
        <v>1500131</v>
      </c>
      <c r="CI27" s="261">
        <v>1532739</v>
      </c>
      <c r="CJ27" s="261">
        <v>1409638</v>
      </c>
      <c r="CK27" s="261">
        <v>1446818</v>
      </c>
      <c r="CL27" s="261">
        <v>54638</v>
      </c>
      <c r="CM27" s="261">
        <v>49407</v>
      </c>
      <c r="CN27" s="261">
        <v>1510950</v>
      </c>
      <c r="CO27" s="261">
        <v>1539817</v>
      </c>
      <c r="CP27" s="261">
        <v>1415961</v>
      </c>
      <c r="CQ27" s="261">
        <v>1450427</v>
      </c>
      <c r="CR27" s="261">
        <v>57190</v>
      </c>
      <c r="CS27" s="261">
        <v>51286</v>
      </c>
      <c r="CT27" s="261">
        <v>1519886</v>
      </c>
      <c r="CU27" s="261">
        <v>1546168</v>
      </c>
      <c r="CV27" s="261">
        <v>1420280</v>
      </c>
      <c r="CW27" s="261">
        <v>1452596</v>
      </c>
      <c r="CX27" s="261">
        <v>58949</v>
      </c>
      <c r="CY27" s="261">
        <v>52858</v>
      </c>
      <c r="CZ27" s="261">
        <v>1525656</v>
      </c>
      <c r="DA27" s="261">
        <v>1550441</v>
      </c>
      <c r="DB27" s="261">
        <v>1422041</v>
      </c>
      <c r="DC27" s="261">
        <v>1453372</v>
      </c>
      <c r="DD27" s="261">
        <v>60615</v>
      </c>
      <c r="DE27" s="261">
        <v>54337</v>
      </c>
      <c r="DF27" s="261">
        <v>1534947</v>
      </c>
      <c r="DG27" s="261">
        <v>1558131</v>
      </c>
      <c r="DH27" s="261">
        <v>1425322</v>
      </c>
      <c r="DI27" s="261">
        <v>1455667</v>
      </c>
      <c r="DJ27" s="261">
        <v>63553</v>
      </c>
      <c r="DK27" s="261">
        <v>56952</v>
      </c>
      <c r="DL27" s="261">
        <v>1544160</v>
      </c>
      <c r="DM27" s="261">
        <v>1565344</v>
      </c>
      <c r="DN27" s="261">
        <v>1428466</v>
      </c>
      <c r="DO27" s="261">
        <v>1457659</v>
      </c>
      <c r="DP27" s="261">
        <v>66747</v>
      </c>
      <c r="DQ27" s="261">
        <v>59551</v>
      </c>
      <c r="DR27" s="261">
        <v>1551500</v>
      </c>
      <c r="DS27" s="261">
        <v>1569960</v>
      </c>
      <c r="DT27" s="261">
        <v>1430978</v>
      </c>
      <c r="DU27" s="261">
        <v>1457970</v>
      </c>
      <c r="DV27" s="261">
        <v>69722</v>
      </c>
      <c r="DW27" s="261">
        <v>61975</v>
      </c>
      <c r="DX27" s="261">
        <v>1557278</v>
      </c>
      <c r="DY27" s="261">
        <v>1574507</v>
      </c>
      <c r="DZ27" s="261">
        <v>1432086</v>
      </c>
      <c r="EA27" s="261">
        <v>1458403</v>
      </c>
      <c r="EB27" s="261">
        <v>72562</v>
      </c>
      <c r="EC27" s="261">
        <v>64236</v>
      </c>
      <c r="ED27" s="261">
        <v>1563778</v>
      </c>
      <c r="EE27" s="261">
        <v>1579859</v>
      </c>
      <c r="EF27" s="261">
        <v>1433728</v>
      </c>
      <c r="EG27" s="261">
        <v>1459129</v>
      </c>
      <c r="EH27" s="261">
        <v>75420</v>
      </c>
      <c r="EI27" s="261">
        <v>66894</v>
      </c>
    </row>
    <row r="28" spans="1:139" s="90" customFormat="1" x14ac:dyDescent="0.2">
      <c r="A28" s="191" t="s">
        <v>34</v>
      </c>
      <c r="B28" s="261">
        <v>1280944</v>
      </c>
      <c r="C28" s="261">
        <v>1320063</v>
      </c>
      <c r="D28" s="261">
        <v>1169922</v>
      </c>
      <c r="E28" s="261">
        <v>1207882</v>
      </c>
      <c r="F28" s="261">
        <v>78385</v>
      </c>
      <c r="G28" s="261">
        <v>78190</v>
      </c>
      <c r="H28" s="261">
        <v>1286805</v>
      </c>
      <c r="I28" s="261">
        <v>1327749</v>
      </c>
      <c r="J28" s="261">
        <v>1174662</v>
      </c>
      <c r="K28" s="261">
        <v>1213831</v>
      </c>
      <c r="L28" s="261">
        <v>78445</v>
      </c>
      <c r="M28" s="261">
        <v>78571</v>
      </c>
      <c r="N28" s="261">
        <v>1297783</v>
      </c>
      <c r="O28" s="261">
        <v>1337509</v>
      </c>
      <c r="P28" s="261">
        <v>1183648</v>
      </c>
      <c r="Q28" s="261">
        <v>1221585</v>
      </c>
      <c r="R28" s="261">
        <v>79227</v>
      </c>
      <c r="S28" s="261">
        <v>79330</v>
      </c>
      <c r="T28" s="261">
        <v>1311791</v>
      </c>
      <c r="U28" s="261">
        <v>1348807</v>
      </c>
      <c r="V28" s="261">
        <v>1193975</v>
      </c>
      <c r="W28" s="261">
        <v>1229638</v>
      </c>
      <c r="X28" s="261">
        <v>81170</v>
      </c>
      <c r="Y28" s="261">
        <v>81006</v>
      </c>
      <c r="Z28" s="261">
        <v>1322294</v>
      </c>
      <c r="AA28" s="261">
        <v>1356044</v>
      </c>
      <c r="AB28" s="261">
        <v>1200915</v>
      </c>
      <c r="AC28" s="261">
        <v>1234248</v>
      </c>
      <c r="AD28" s="261">
        <v>82831</v>
      </c>
      <c r="AE28" s="261">
        <v>82123</v>
      </c>
      <c r="AF28" s="261">
        <v>1331181</v>
      </c>
      <c r="AG28" s="261">
        <v>1362500</v>
      </c>
      <c r="AH28" s="261">
        <v>1204570</v>
      </c>
      <c r="AI28" s="261">
        <v>1236557</v>
      </c>
      <c r="AJ28" s="261">
        <v>84680</v>
      </c>
      <c r="AK28" s="261">
        <v>83376</v>
      </c>
      <c r="AL28" s="261">
        <v>1336196</v>
      </c>
      <c r="AM28" s="261">
        <v>1365966</v>
      </c>
      <c r="AN28" s="261">
        <v>1207392</v>
      </c>
      <c r="AO28" s="261">
        <v>1237363</v>
      </c>
      <c r="AP28" s="261">
        <v>85408</v>
      </c>
      <c r="AQ28" s="261">
        <v>84263</v>
      </c>
      <c r="AR28" s="261">
        <v>1341637</v>
      </c>
      <c r="AS28" s="261">
        <v>1371898</v>
      </c>
      <c r="AT28" s="261">
        <v>1210032</v>
      </c>
      <c r="AU28" s="261">
        <v>1240111</v>
      </c>
      <c r="AV28" s="261">
        <v>86412</v>
      </c>
      <c r="AW28" s="261">
        <v>85378</v>
      </c>
      <c r="AX28" s="261">
        <v>1345589</v>
      </c>
      <c r="AY28" s="261">
        <v>1377415</v>
      </c>
      <c r="AZ28" s="261">
        <v>1211445</v>
      </c>
      <c r="BA28" s="261">
        <v>1243290</v>
      </c>
      <c r="BB28" s="261">
        <v>87152</v>
      </c>
      <c r="BC28" s="261">
        <v>85944</v>
      </c>
      <c r="BD28" s="261">
        <v>1351977</v>
      </c>
      <c r="BE28" s="261">
        <v>1382396</v>
      </c>
      <c r="BF28" s="261">
        <v>1215185</v>
      </c>
      <c r="BG28" s="261">
        <v>1245793</v>
      </c>
      <c r="BH28" s="261">
        <v>88457</v>
      </c>
      <c r="BI28" s="261">
        <v>86853</v>
      </c>
      <c r="BJ28" s="261">
        <v>1357341</v>
      </c>
      <c r="BK28" s="261">
        <v>1387958</v>
      </c>
      <c r="BL28" s="261">
        <v>1218228</v>
      </c>
      <c r="BM28" s="261">
        <v>1248977</v>
      </c>
      <c r="BN28" s="261">
        <v>89284</v>
      </c>
      <c r="BO28" s="261">
        <v>87465</v>
      </c>
      <c r="BP28" s="261">
        <v>1368839</v>
      </c>
      <c r="BQ28" s="261">
        <v>1394092</v>
      </c>
      <c r="BR28" s="261">
        <v>1226076</v>
      </c>
      <c r="BS28" s="261">
        <v>1252316</v>
      </c>
      <c r="BT28" s="261">
        <v>91620</v>
      </c>
      <c r="BU28" s="261">
        <v>88889</v>
      </c>
      <c r="BV28" s="261">
        <v>1378080</v>
      </c>
      <c r="BW28" s="261">
        <v>1405705</v>
      </c>
      <c r="BX28" s="261">
        <v>1232339</v>
      </c>
      <c r="BY28" s="261">
        <v>1260320</v>
      </c>
      <c r="BZ28" s="261">
        <v>93116</v>
      </c>
      <c r="CA28" s="261">
        <v>90696</v>
      </c>
      <c r="CB28" s="261">
        <v>1392513</v>
      </c>
      <c r="CC28" s="261">
        <v>1415563</v>
      </c>
      <c r="CD28" s="261">
        <v>1241957</v>
      </c>
      <c r="CE28" s="261">
        <v>1266406</v>
      </c>
      <c r="CF28" s="261">
        <v>96010</v>
      </c>
      <c r="CG28" s="261">
        <v>92475</v>
      </c>
      <c r="CH28" s="261">
        <v>1404565</v>
      </c>
      <c r="CI28" s="261">
        <v>1428139</v>
      </c>
      <c r="CJ28" s="261">
        <v>1250055</v>
      </c>
      <c r="CK28" s="261">
        <v>1275042</v>
      </c>
      <c r="CL28" s="261">
        <v>97768</v>
      </c>
      <c r="CM28" s="261">
        <v>94290</v>
      </c>
      <c r="CN28" s="261">
        <v>1418122</v>
      </c>
      <c r="CO28" s="261">
        <v>1440091</v>
      </c>
      <c r="CP28" s="261">
        <v>1259524</v>
      </c>
      <c r="CQ28" s="261">
        <v>1282830</v>
      </c>
      <c r="CR28" s="261">
        <v>100196</v>
      </c>
      <c r="CS28" s="261">
        <v>96274</v>
      </c>
      <c r="CT28" s="261">
        <v>1423914</v>
      </c>
      <c r="CU28" s="261">
        <v>1445121</v>
      </c>
      <c r="CV28" s="261">
        <v>1262646</v>
      </c>
      <c r="CW28" s="261">
        <v>1285096</v>
      </c>
      <c r="CX28" s="261">
        <v>101096</v>
      </c>
      <c r="CY28" s="261">
        <v>97338</v>
      </c>
      <c r="CZ28" s="261">
        <v>1433912</v>
      </c>
      <c r="DA28" s="261">
        <v>1451449</v>
      </c>
      <c r="DB28" s="261">
        <v>1268954</v>
      </c>
      <c r="DC28" s="261">
        <v>1288403</v>
      </c>
      <c r="DD28" s="261">
        <v>103065</v>
      </c>
      <c r="DE28" s="261">
        <v>98688</v>
      </c>
      <c r="DF28" s="261">
        <v>1439501</v>
      </c>
      <c r="DG28" s="261">
        <v>1454009</v>
      </c>
      <c r="DH28" s="261">
        <v>1271629</v>
      </c>
      <c r="DI28" s="261">
        <v>1288678</v>
      </c>
      <c r="DJ28" s="261">
        <v>104107</v>
      </c>
      <c r="DK28" s="261">
        <v>99122</v>
      </c>
      <c r="DL28" s="261">
        <v>1444593</v>
      </c>
      <c r="DM28" s="261">
        <v>1456303</v>
      </c>
      <c r="DN28" s="261">
        <v>1273649</v>
      </c>
      <c r="DO28" s="261">
        <v>1288996</v>
      </c>
      <c r="DP28" s="261">
        <v>105314</v>
      </c>
      <c r="DQ28" s="261">
        <v>99585</v>
      </c>
      <c r="DR28" s="261">
        <v>1449624</v>
      </c>
      <c r="DS28" s="261">
        <v>1459878</v>
      </c>
      <c r="DT28" s="261">
        <v>1275110</v>
      </c>
      <c r="DU28" s="261">
        <v>1289906</v>
      </c>
      <c r="DV28" s="261">
        <v>106362</v>
      </c>
      <c r="DW28" s="261">
        <v>100155</v>
      </c>
      <c r="DX28" s="261">
        <v>1450477</v>
      </c>
      <c r="DY28" s="261">
        <v>1460786</v>
      </c>
      <c r="DZ28" s="261">
        <v>1274001</v>
      </c>
      <c r="EA28" s="261">
        <v>1289169</v>
      </c>
      <c r="EB28" s="261">
        <v>106542</v>
      </c>
      <c r="EC28" s="261">
        <v>100136</v>
      </c>
      <c r="ED28" s="261">
        <v>1450218</v>
      </c>
      <c r="EE28" s="261">
        <v>1460471</v>
      </c>
      <c r="EF28" s="261">
        <v>1272996</v>
      </c>
      <c r="EG28" s="261">
        <v>1288304</v>
      </c>
      <c r="EH28" s="261">
        <v>106647</v>
      </c>
      <c r="EI28" s="261">
        <v>99900</v>
      </c>
    </row>
    <row r="29" spans="1:139" s="90" customFormat="1" x14ac:dyDescent="0.2">
      <c r="A29" s="191" t="s">
        <v>35</v>
      </c>
      <c r="B29" s="261">
        <v>1889990</v>
      </c>
      <c r="C29" s="261">
        <v>1997437</v>
      </c>
      <c r="D29" s="261">
        <v>1740184</v>
      </c>
      <c r="E29" s="261">
        <v>1834170</v>
      </c>
      <c r="F29" s="261">
        <v>135798</v>
      </c>
      <c r="G29" s="261">
        <v>148002</v>
      </c>
      <c r="H29" s="261">
        <v>1906587</v>
      </c>
      <c r="I29" s="261">
        <v>2012948</v>
      </c>
      <c r="J29" s="261">
        <v>1753523</v>
      </c>
      <c r="K29" s="261">
        <v>1846500</v>
      </c>
      <c r="L29" s="261">
        <v>137886</v>
      </c>
      <c r="M29" s="261">
        <v>149989</v>
      </c>
      <c r="N29" s="261">
        <v>1924678</v>
      </c>
      <c r="O29" s="261">
        <v>2028069</v>
      </c>
      <c r="P29" s="261">
        <v>1767998</v>
      </c>
      <c r="Q29" s="261">
        <v>1858607</v>
      </c>
      <c r="R29" s="261">
        <v>140784</v>
      </c>
      <c r="S29" s="261">
        <v>152036</v>
      </c>
      <c r="T29" s="261">
        <v>1942650</v>
      </c>
      <c r="U29" s="261">
        <v>2042740</v>
      </c>
      <c r="V29" s="261">
        <v>1781569</v>
      </c>
      <c r="W29" s="261">
        <v>1870314</v>
      </c>
      <c r="X29" s="261">
        <v>144231</v>
      </c>
      <c r="Y29" s="261">
        <v>153919</v>
      </c>
      <c r="Z29" s="261">
        <v>1961652</v>
      </c>
      <c r="AA29" s="261">
        <v>2056401</v>
      </c>
      <c r="AB29" s="261">
        <v>1796038</v>
      </c>
      <c r="AC29" s="261">
        <v>1880797</v>
      </c>
      <c r="AD29" s="261">
        <v>147415</v>
      </c>
      <c r="AE29" s="261">
        <v>156229</v>
      </c>
      <c r="AF29" s="261">
        <v>1979305</v>
      </c>
      <c r="AG29" s="261">
        <v>2069716</v>
      </c>
      <c r="AH29" s="261">
        <v>1806927</v>
      </c>
      <c r="AI29" s="261">
        <v>1888959</v>
      </c>
      <c r="AJ29" s="261">
        <v>150741</v>
      </c>
      <c r="AK29" s="261">
        <v>158331</v>
      </c>
      <c r="AL29" s="261">
        <v>1991261</v>
      </c>
      <c r="AM29" s="261">
        <v>2076871</v>
      </c>
      <c r="AN29" s="261">
        <v>1814544</v>
      </c>
      <c r="AO29" s="261">
        <v>1892815</v>
      </c>
      <c r="AP29" s="261">
        <v>153774</v>
      </c>
      <c r="AQ29" s="261">
        <v>160394</v>
      </c>
      <c r="AR29" s="261">
        <v>2002652</v>
      </c>
      <c r="AS29" s="261">
        <v>2087223</v>
      </c>
      <c r="AT29" s="261">
        <v>1822631</v>
      </c>
      <c r="AU29" s="261">
        <v>1899528</v>
      </c>
      <c r="AV29" s="261">
        <v>155962</v>
      </c>
      <c r="AW29" s="261">
        <v>162609</v>
      </c>
      <c r="AX29" s="261">
        <v>2014862</v>
      </c>
      <c r="AY29" s="261">
        <v>2102308</v>
      </c>
      <c r="AZ29" s="261">
        <v>1832126</v>
      </c>
      <c r="BA29" s="261">
        <v>1911217</v>
      </c>
      <c r="BB29" s="261">
        <v>157518</v>
      </c>
      <c r="BC29" s="261">
        <v>164736</v>
      </c>
      <c r="BD29" s="261">
        <v>2034050</v>
      </c>
      <c r="BE29" s="261">
        <v>2112051</v>
      </c>
      <c r="BF29" s="261">
        <v>1845594</v>
      </c>
      <c r="BG29" s="261">
        <v>1917417</v>
      </c>
      <c r="BH29" s="261">
        <v>161629</v>
      </c>
      <c r="BI29" s="261">
        <v>166917</v>
      </c>
      <c r="BJ29" s="261">
        <v>2053084</v>
      </c>
      <c r="BK29" s="261">
        <v>2129658</v>
      </c>
      <c r="BL29" s="261">
        <v>1860223</v>
      </c>
      <c r="BM29" s="261">
        <v>1930529</v>
      </c>
      <c r="BN29" s="261">
        <v>164667</v>
      </c>
      <c r="BO29" s="261">
        <v>169735</v>
      </c>
      <c r="BP29" s="261">
        <v>2070143</v>
      </c>
      <c r="BQ29" s="261">
        <v>2149096</v>
      </c>
      <c r="BR29" s="261">
        <v>1873675</v>
      </c>
      <c r="BS29" s="261">
        <v>1945648</v>
      </c>
      <c r="BT29" s="261">
        <v>167240</v>
      </c>
      <c r="BU29" s="261">
        <v>172496</v>
      </c>
      <c r="BV29" s="261">
        <v>2092462</v>
      </c>
      <c r="BW29" s="261">
        <v>2164210</v>
      </c>
      <c r="BX29" s="261">
        <v>1890200</v>
      </c>
      <c r="BY29" s="261">
        <v>1956423</v>
      </c>
      <c r="BZ29" s="261">
        <v>171611</v>
      </c>
      <c r="CA29" s="261">
        <v>175450</v>
      </c>
      <c r="CB29" s="261">
        <v>2106346</v>
      </c>
      <c r="CC29" s="261">
        <v>2183532</v>
      </c>
      <c r="CD29" s="261">
        <v>1901122</v>
      </c>
      <c r="CE29" s="261">
        <v>1971188</v>
      </c>
      <c r="CF29" s="261">
        <v>173574</v>
      </c>
      <c r="CG29" s="261">
        <v>178462</v>
      </c>
      <c r="CH29" s="261">
        <v>2123938</v>
      </c>
      <c r="CI29" s="261">
        <v>2193136</v>
      </c>
      <c r="CJ29" s="261">
        <v>1912737</v>
      </c>
      <c r="CK29" s="261">
        <v>1976761</v>
      </c>
      <c r="CL29" s="261">
        <v>178066</v>
      </c>
      <c r="CM29" s="261">
        <v>181162</v>
      </c>
      <c r="CN29" s="261">
        <v>2139431</v>
      </c>
      <c r="CO29" s="261">
        <v>2208769</v>
      </c>
      <c r="CP29" s="261">
        <v>1923371</v>
      </c>
      <c r="CQ29" s="261">
        <v>1987486</v>
      </c>
      <c r="CR29" s="261">
        <v>181628</v>
      </c>
      <c r="CS29" s="261">
        <v>184649</v>
      </c>
      <c r="CT29" s="261">
        <v>2149621</v>
      </c>
      <c r="CU29" s="261">
        <v>2219867</v>
      </c>
      <c r="CV29" s="261">
        <v>1929407</v>
      </c>
      <c r="CW29" s="261">
        <v>1994437</v>
      </c>
      <c r="CX29" s="261">
        <v>184494</v>
      </c>
      <c r="CY29" s="261">
        <v>187484</v>
      </c>
      <c r="CZ29" s="261">
        <v>2159683</v>
      </c>
      <c r="DA29" s="261">
        <v>2226698</v>
      </c>
      <c r="DB29" s="261">
        <v>1934984</v>
      </c>
      <c r="DC29" s="261">
        <v>1997459</v>
      </c>
      <c r="DD29" s="261">
        <v>187331</v>
      </c>
      <c r="DE29" s="261">
        <v>189729</v>
      </c>
      <c r="DF29" s="261">
        <v>2169987</v>
      </c>
      <c r="DG29" s="261">
        <v>2234830</v>
      </c>
      <c r="DH29" s="261">
        <v>1940171</v>
      </c>
      <c r="DI29" s="261">
        <v>2000819</v>
      </c>
      <c r="DJ29" s="261">
        <v>190667</v>
      </c>
      <c r="DK29" s="261">
        <v>192537</v>
      </c>
      <c r="DL29" s="261">
        <v>2174337</v>
      </c>
      <c r="DM29" s="261">
        <v>2240146</v>
      </c>
      <c r="DN29" s="261">
        <v>1941459</v>
      </c>
      <c r="DO29" s="261">
        <v>2003112</v>
      </c>
      <c r="DP29" s="261">
        <v>192385</v>
      </c>
      <c r="DQ29" s="261">
        <v>194387</v>
      </c>
      <c r="DR29" s="261">
        <v>2180601</v>
      </c>
      <c r="DS29" s="261">
        <v>2245398</v>
      </c>
      <c r="DT29" s="261">
        <v>1943571</v>
      </c>
      <c r="DU29" s="261">
        <v>2004819</v>
      </c>
      <c r="DV29" s="261">
        <v>194604</v>
      </c>
      <c r="DW29" s="261">
        <v>196029</v>
      </c>
      <c r="DX29" s="261">
        <v>2186164</v>
      </c>
      <c r="DY29" s="261">
        <v>2252065</v>
      </c>
      <c r="DZ29" s="261">
        <v>1945220</v>
      </c>
      <c r="EA29" s="261">
        <v>2007307</v>
      </c>
      <c r="EB29" s="261">
        <v>196654</v>
      </c>
      <c r="EC29" s="261">
        <v>198358</v>
      </c>
      <c r="ED29" s="261">
        <v>2194331</v>
      </c>
      <c r="EE29" s="261">
        <v>2259543</v>
      </c>
      <c r="EF29" s="261">
        <v>1948887</v>
      </c>
      <c r="EG29" s="261">
        <v>2010618</v>
      </c>
      <c r="EH29" s="261">
        <v>199707</v>
      </c>
      <c r="EI29" s="261">
        <v>201195</v>
      </c>
    </row>
    <row r="30" spans="1:139" x14ac:dyDescent="0.2">
      <c r="A30" s="191" t="s">
        <v>36</v>
      </c>
      <c r="B30" s="261">
        <v>2113978</v>
      </c>
      <c r="C30" s="261">
        <v>2264801</v>
      </c>
      <c r="D30" s="261">
        <v>1417950</v>
      </c>
      <c r="E30" s="261">
        <v>1481105</v>
      </c>
      <c r="F30" s="261">
        <v>659210</v>
      </c>
      <c r="G30" s="261">
        <v>746689</v>
      </c>
      <c r="H30" s="261">
        <v>2124028</v>
      </c>
      <c r="I30" s="261">
        <v>2274849</v>
      </c>
      <c r="J30" s="261">
        <v>1418775</v>
      </c>
      <c r="K30" s="261">
        <v>1481746</v>
      </c>
      <c r="L30" s="261">
        <v>666942</v>
      </c>
      <c r="M30" s="261">
        <v>754581</v>
      </c>
      <c r="N30" s="261">
        <v>2135933</v>
      </c>
      <c r="O30" s="261">
        <v>2285138</v>
      </c>
      <c r="P30" s="261">
        <v>1422532</v>
      </c>
      <c r="Q30" s="261">
        <v>1483893</v>
      </c>
      <c r="R30" s="261">
        <v>674131</v>
      </c>
      <c r="S30" s="261">
        <v>761558</v>
      </c>
      <c r="T30" s="261">
        <v>2146944</v>
      </c>
      <c r="U30" s="261">
        <v>2293400</v>
      </c>
      <c r="V30" s="261">
        <v>1425433</v>
      </c>
      <c r="W30" s="261">
        <v>1485802</v>
      </c>
      <c r="X30" s="261">
        <v>681410</v>
      </c>
      <c r="Y30" s="261">
        <v>766946</v>
      </c>
      <c r="Z30" s="261">
        <v>2158067</v>
      </c>
      <c r="AA30" s="261">
        <v>2302744</v>
      </c>
      <c r="AB30" s="261">
        <v>1428404</v>
      </c>
      <c r="AC30" s="261">
        <v>1487157</v>
      </c>
      <c r="AD30" s="261">
        <v>687824</v>
      </c>
      <c r="AE30" s="261">
        <v>773609</v>
      </c>
      <c r="AF30" s="261">
        <v>2164907</v>
      </c>
      <c r="AG30" s="261">
        <v>2306978</v>
      </c>
      <c r="AH30" s="261">
        <v>1427311</v>
      </c>
      <c r="AI30" s="261">
        <v>1484729</v>
      </c>
      <c r="AJ30" s="261">
        <v>692740</v>
      </c>
      <c r="AK30" s="261">
        <v>777942</v>
      </c>
      <c r="AL30" s="261">
        <v>2169812</v>
      </c>
      <c r="AM30" s="261">
        <v>2308063</v>
      </c>
      <c r="AN30" s="261">
        <v>1427940</v>
      </c>
      <c r="AO30" s="261">
        <v>1482470</v>
      </c>
      <c r="AP30" s="261">
        <v>695880</v>
      </c>
      <c r="AQ30" s="261">
        <v>780095</v>
      </c>
      <c r="AR30" s="261">
        <v>2181743</v>
      </c>
      <c r="AS30" s="261">
        <v>2315524</v>
      </c>
      <c r="AT30" s="261">
        <v>1432723</v>
      </c>
      <c r="AU30" s="261">
        <v>1484245</v>
      </c>
      <c r="AV30" s="261">
        <v>701426</v>
      </c>
      <c r="AW30" s="261">
        <v>784149</v>
      </c>
      <c r="AX30" s="261">
        <v>2193889</v>
      </c>
      <c r="AY30" s="261">
        <v>2327153</v>
      </c>
      <c r="AZ30" s="261">
        <v>1437559</v>
      </c>
      <c r="BA30" s="261">
        <v>1488962</v>
      </c>
      <c r="BB30" s="261">
        <v>707224</v>
      </c>
      <c r="BC30" s="261">
        <v>789385</v>
      </c>
      <c r="BD30" s="261">
        <v>2213485</v>
      </c>
      <c r="BE30" s="261">
        <v>2338753</v>
      </c>
      <c r="BF30" s="261">
        <v>1448163</v>
      </c>
      <c r="BG30" s="261">
        <v>1492737</v>
      </c>
      <c r="BH30" s="261">
        <v>714370</v>
      </c>
      <c r="BI30" s="261">
        <v>795452</v>
      </c>
      <c r="BJ30" s="261">
        <v>2148195</v>
      </c>
      <c r="BK30" s="261">
        <v>2263201</v>
      </c>
      <c r="BL30" s="261">
        <v>1416896</v>
      </c>
      <c r="BM30" s="261">
        <v>1458262</v>
      </c>
      <c r="BN30" s="261">
        <v>681103</v>
      </c>
      <c r="BO30" s="261">
        <v>754745</v>
      </c>
      <c r="BP30" s="261">
        <v>2098593</v>
      </c>
      <c r="BQ30" s="261">
        <v>2204072</v>
      </c>
      <c r="BR30" s="261">
        <v>1397595</v>
      </c>
      <c r="BS30" s="261">
        <v>1436492</v>
      </c>
      <c r="BT30" s="261">
        <v>651577</v>
      </c>
      <c r="BU30" s="261">
        <v>717890</v>
      </c>
      <c r="BV30" s="261">
        <v>2136456</v>
      </c>
      <c r="BW30" s="261">
        <v>2239125</v>
      </c>
      <c r="BX30" s="261">
        <v>1413477</v>
      </c>
      <c r="BY30" s="261">
        <v>1447623</v>
      </c>
      <c r="BZ30" s="261">
        <v>671552</v>
      </c>
      <c r="CA30" s="261">
        <v>739844</v>
      </c>
      <c r="CB30" s="261">
        <v>2165956</v>
      </c>
      <c r="CC30" s="261">
        <v>2269630</v>
      </c>
      <c r="CD30" s="261">
        <v>1425574</v>
      </c>
      <c r="CE30" s="261">
        <v>1458073</v>
      </c>
      <c r="CF30" s="261">
        <v>686929</v>
      </c>
      <c r="CG30" s="261">
        <v>757547</v>
      </c>
      <c r="CH30" s="261">
        <v>2196449</v>
      </c>
      <c r="CI30" s="261">
        <v>2295199</v>
      </c>
      <c r="CJ30" s="261">
        <v>1441386</v>
      </c>
      <c r="CK30" s="261">
        <v>1469123</v>
      </c>
      <c r="CL30" s="261">
        <v>699070</v>
      </c>
      <c r="CM30" s="261">
        <v>769918</v>
      </c>
      <c r="CN30" s="261">
        <v>2224673</v>
      </c>
      <c r="CO30" s="261">
        <v>2319859</v>
      </c>
      <c r="CP30" s="261">
        <v>1456864</v>
      </c>
      <c r="CQ30" s="261">
        <v>1480993</v>
      </c>
      <c r="CR30" s="261">
        <v>709814</v>
      </c>
      <c r="CS30" s="261">
        <v>780753</v>
      </c>
      <c r="CT30" s="261">
        <v>2239248</v>
      </c>
      <c r="CU30" s="261">
        <v>2335936</v>
      </c>
      <c r="CV30" s="261">
        <v>1463140</v>
      </c>
      <c r="CW30" s="261">
        <v>1487681</v>
      </c>
      <c r="CX30" s="261">
        <v>716410</v>
      </c>
      <c r="CY30" s="261">
        <v>788209</v>
      </c>
      <c r="CZ30" s="261">
        <v>2251310</v>
      </c>
      <c r="DA30" s="261">
        <v>2349504</v>
      </c>
      <c r="DB30" s="261">
        <v>1468337</v>
      </c>
      <c r="DC30" s="261">
        <v>1493250</v>
      </c>
      <c r="DD30" s="261">
        <v>722077</v>
      </c>
      <c r="DE30" s="261">
        <v>794829</v>
      </c>
      <c r="DF30" s="261">
        <v>2263184</v>
      </c>
      <c r="DG30" s="261">
        <v>2361393</v>
      </c>
      <c r="DH30" s="261">
        <v>1473416</v>
      </c>
      <c r="DI30" s="261">
        <v>1497215</v>
      </c>
      <c r="DJ30" s="261">
        <v>727721</v>
      </c>
      <c r="DK30" s="261">
        <v>801391</v>
      </c>
      <c r="DL30" s="261">
        <v>2272874</v>
      </c>
      <c r="DM30" s="261">
        <v>2371330</v>
      </c>
      <c r="DN30" s="261">
        <v>1477563</v>
      </c>
      <c r="DO30" s="261">
        <v>1501228</v>
      </c>
      <c r="DP30" s="261">
        <v>732231</v>
      </c>
      <c r="DQ30" s="261">
        <v>806375</v>
      </c>
      <c r="DR30" s="261">
        <v>2282889</v>
      </c>
      <c r="DS30" s="261">
        <v>2381962</v>
      </c>
      <c r="DT30" s="261">
        <v>1481843</v>
      </c>
      <c r="DU30" s="261">
        <v>1505810</v>
      </c>
      <c r="DV30" s="261">
        <v>736470</v>
      </c>
      <c r="DW30" s="261">
        <v>810937</v>
      </c>
      <c r="DX30" s="261">
        <v>2287993</v>
      </c>
      <c r="DY30" s="261">
        <v>2390222</v>
      </c>
      <c r="DZ30" s="261">
        <v>1482621</v>
      </c>
      <c r="EA30" s="261">
        <v>1508494</v>
      </c>
      <c r="EB30" s="261">
        <v>739650</v>
      </c>
      <c r="EC30" s="261">
        <v>815415</v>
      </c>
      <c r="ED30" s="261">
        <v>2281998</v>
      </c>
      <c r="EE30" s="261">
        <v>2388820</v>
      </c>
      <c r="EF30" s="261">
        <v>1475693</v>
      </c>
      <c r="EG30" s="261">
        <v>1504476</v>
      </c>
      <c r="EH30" s="261">
        <v>740130</v>
      </c>
      <c r="EI30" s="261">
        <v>817356</v>
      </c>
    </row>
    <row r="31" spans="1:139" x14ac:dyDescent="0.2">
      <c r="A31" s="191" t="s">
        <v>37</v>
      </c>
      <c r="B31" s="261">
        <v>604384</v>
      </c>
      <c r="C31" s="261">
        <v>639096</v>
      </c>
      <c r="D31" s="261">
        <v>594380</v>
      </c>
      <c r="E31" s="261">
        <v>628882</v>
      </c>
      <c r="F31" s="261">
        <v>3189</v>
      </c>
      <c r="G31" s="261">
        <v>2373</v>
      </c>
      <c r="H31" s="261">
        <v>607365</v>
      </c>
      <c r="I31" s="261">
        <v>641695</v>
      </c>
      <c r="J31" s="261">
        <v>596987</v>
      </c>
      <c r="K31" s="261">
        <v>631072</v>
      </c>
      <c r="L31" s="261">
        <v>3410</v>
      </c>
      <c r="M31" s="261">
        <v>2591</v>
      </c>
      <c r="N31" s="261">
        <v>609904</v>
      </c>
      <c r="O31" s="261">
        <v>644870</v>
      </c>
      <c r="P31" s="261">
        <v>598973</v>
      </c>
      <c r="Q31" s="261">
        <v>633549</v>
      </c>
      <c r="R31" s="261">
        <v>3747</v>
      </c>
      <c r="S31" s="261">
        <v>2894</v>
      </c>
      <c r="T31" s="261">
        <v>612062</v>
      </c>
      <c r="U31" s="261">
        <v>647065</v>
      </c>
      <c r="V31" s="261">
        <v>600295</v>
      </c>
      <c r="W31" s="261">
        <v>634961</v>
      </c>
      <c r="X31" s="261">
        <v>4191</v>
      </c>
      <c r="Y31" s="261">
        <v>3241</v>
      </c>
      <c r="Z31" s="261">
        <v>616210</v>
      </c>
      <c r="AA31" s="261">
        <v>650598</v>
      </c>
      <c r="AB31" s="261">
        <v>603880</v>
      </c>
      <c r="AC31" s="261">
        <v>638096</v>
      </c>
      <c r="AD31" s="261">
        <v>4365</v>
      </c>
      <c r="AE31" s="261">
        <v>3180</v>
      </c>
      <c r="AF31" s="261">
        <v>621527</v>
      </c>
      <c r="AG31" s="261">
        <v>655545</v>
      </c>
      <c r="AH31" s="261">
        <v>607817</v>
      </c>
      <c r="AI31" s="261">
        <v>641870</v>
      </c>
      <c r="AJ31" s="261">
        <v>5070</v>
      </c>
      <c r="AK31" s="261">
        <v>3748</v>
      </c>
      <c r="AL31" s="261">
        <v>626035</v>
      </c>
      <c r="AM31" s="261">
        <v>659657</v>
      </c>
      <c r="AN31" s="261">
        <v>611400</v>
      </c>
      <c r="AO31" s="261">
        <v>644997</v>
      </c>
      <c r="AP31" s="261">
        <v>5666</v>
      </c>
      <c r="AQ31" s="261">
        <v>4278</v>
      </c>
      <c r="AR31" s="261">
        <v>631734</v>
      </c>
      <c r="AS31" s="261">
        <v>664226</v>
      </c>
      <c r="AT31" s="261">
        <v>616029</v>
      </c>
      <c r="AU31" s="261">
        <v>648588</v>
      </c>
      <c r="AV31" s="261">
        <v>6310</v>
      </c>
      <c r="AW31" s="261">
        <v>4795</v>
      </c>
      <c r="AX31" s="261">
        <v>637833</v>
      </c>
      <c r="AY31" s="261">
        <v>668680</v>
      </c>
      <c r="AZ31" s="261">
        <v>620869</v>
      </c>
      <c r="BA31" s="261">
        <v>651958</v>
      </c>
      <c r="BB31" s="261">
        <v>7182</v>
      </c>
      <c r="BC31" s="261">
        <v>5431</v>
      </c>
      <c r="BD31" s="261">
        <v>641826</v>
      </c>
      <c r="BE31" s="261">
        <v>671862</v>
      </c>
      <c r="BF31" s="261">
        <v>623951</v>
      </c>
      <c r="BG31" s="261">
        <v>654131</v>
      </c>
      <c r="BH31" s="261">
        <v>7761</v>
      </c>
      <c r="BI31" s="261">
        <v>5997</v>
      </c>
      <c r="BJ31" s="261">
        <v>644683</v>
      </c>
      <c r="BK31" s="261">
        <v>674104</v>
      </c>
      <c r="BL31" s="261">
        <v>625752</v>
      </c>
      <c r="BM31" s="261">
        <v>655339</v>
      </c>
      <c r="BN31" s="261">
        <v>8441</v>
      </c>
      <c r="BO31" s="261">
        <v>6646</v>
      </c>
      <c r="BP31" s="261">
        <v>647462</v>
      </c>
      <c r="BQ31" s="261">
        <v>676157</v>
      </c>
      <c r="BR31" s="261">
        <v>627671</v>
      </c>
      <c r="BS31" s="261">
        <v>656453</v>
      </c>
      <c r="BT31" s="261">
        <v>9080</v>
      </c>
      <c r="BU31" s="261">
        <v>7163</v>
      </c>
      <c r="BV31" s="261">
        <v>649243</v>
      </c>
      <c r="BW31" s="261">
        <v>677797</v>
      </c>
      <c r="BX31" s="261">
        <v>628565</v>
      </c>
      <c r="BY31" s="261">
        <v>657263</v>
      </c>
      <c r="BZ31" s="261">
        <v>9616</v>
      </c>
      <c r="CA31" s="261">
        <v>7723</v>
      </c>
      <c r="CB31" s="261">
        <v>651096</v>
      </c>
      <c r="CC31" s="261">
        <v>679413</v>
      </c>
      <c r="CD31" s="261">
        <v>629432</v>
      </c>
      <c r="CE31" s="261">
        <v>657885</v>
      </c>
      <c r="CF31" s="261">
        <v>10217</v>
      </c>
      <c r="CG31" s="261">
        <v>8288</v>
      </c>
      <c r="CH31" s="261">
        <v>650896</v>
      </c>
      <c r="CI31" s="261">
        <v>678694</v>
      </c>
      <c r="CJ31" s="261">
        <v>628363</v>
      </c>
      <c r="CK31" s="261">
        <v>656481</v>
      </c>
      <c r="CL31" s="261">
        <v>10784</v>
      </c>
      <c r="CM31" s="261">
        <v>8668</v>
      </c>
      <c r="CN31" s="261">
        <v>649693</v>
      </c>
      <c r="CO31" s="261">
        <v>677939</v>
      </c>
      <c r="CP31" s="261">
        <v>626773</v>
      </c>
      <c r="CQ31" s="261">
        <v>655203</v>
      </c>
      <c r="CR31" s="261">
        <v>11012</v>
      </c>
      <c r="CS31" s="261">
        <v>8911</v>
      </c>
      <c r="CT31" s="261">
        <v>650313</v>
      </c>
      <c r="CU31" s="261">
        <v>677837</v>
      </c>
      <c r="CV31" s="261">
        <v>626564</v>
      </c>
      <c r="CW31" s="261">
        <v>654299</v>
      </c>
      <c r="CX31" s="261">
        <v>11526</v>
      </c>
      <c r="CY31" s="261">
        <v>9325</v>
      </c>
      <c r="CZ31" s="261">
        <v>650076</v>
      </c>
      <c r="DA31" s="261">
        <v>677615</v>
      </c>
      <c r="DB31" s="261">
        <v>625759</v>
      </c>
      <c r="DC31" s="261">
        <v>653664</v>
      </c>
      <c r="DD31" s="261">
        <v>11951</v>
      </c>
      <c r="DE31" s="261">
        <v>9561</v>
      </c>
      <c r="DF31" s="261">
        <v>650783</v>
      </c>
      <c r="DG31" s="261">
        <v>677413</v>
      </c>
      <c r="DH31" s="261">
        <v>625760</v>
      </c>
      <c r="DI31" s="261">
        <v>652875</v>
      </c>
      <c r="DJ31" s="261">
        <v>12390</v>
      </c>
      <c r="DK31" s="261">
        <v>9859</v>
      </c>
      <c r="DL31" s="261">
        <v>651751</v>
      </c>
      <c r="DM31" s="261">
        <v>679009</v>
      </c>
      <c r="DN31" s="261">
        <v>625801</v>
      </c>
      <c r="DO31" s="261">
        <v>653271</v>
      </c>
      <c r="DP31" s="261">
        <v>12890</v>
      </c>
      <c r="DQ31" s="261">
        <v>10599</v>
      </c>
      <c r="DR31" s="261">
        <v>650475</v>
      </c>
      <c r="DS31" s="261">
        <v>678009</v>
      </c>
      <c r="DT31" s="261">
        <v>624197</v>
      </c>
      <c r="DU31" s="261">
        <v>651844</v>
      </c>
      <c r="DV31" s="261">
        <v>13113</v>
      </c>
      <c r="DW31" s="261">
        <v>10887</v>
      </c>
      <c r="DX31" s="261">
        <v>651870</v>
      </c>
      <c r="DY31" s="261">
        <v>679500</v>
      </c>
      <c r="DZ31" s="261">
        <v>624727</v>
      </c>
      <c r="EA31" s="261">
        <v>652347</v>
      </c>
      <c r="EB31" s="261">
        <v>13652</v>
      </c>
      <c r="EC31" s="261">
        <v>11534</v>
      </c>
      <c r="ED31" s="261">
        <v>653722</v>
      </c>
      <c r="EE31" s="261">
        <v>681341</v>
      </c>
      <c r="EF31" s="261">
        <v>625936</v>
      </c>
      <c r="EG31" s="261">
        <v>653600</v>
      </c>
      <c r="EH31" s="261">
        <v>14014</v>
      </c>
      <c r="EI31" s="261">
        <v>11896</v>
      </c>
    </row>
    <row r="32" spans="1:139" x14ac:dyDescent="0.2">
      <c r="A32" s="191" t="s">
        <v>38</v>
      </c>
      <c r="B32" s="261">
        <v>2453522</v>
      </c>
      <c r="C32" s="261">
        <v>2616511</v>
      </c>
      <c r="D32" s="261">
        <v>1713270</v>
      </c>
      <c r="E32" s="261">
        <v>1783772</v>
      </c>
      <c r="F32" s="261">
        <v>643413</v>
      </c>
      <c r="G32" s="261">
        <v>728398</v>
      </c>
      <c r="H32" s="261">
        <v>2472163</v>
      </c>
      <c r="I32" s="261">
        <v>2639823</v>
      </c>
      <c r="J32" s="261">
        <v>1712379</v>
      </c>
      <c r="K32" s="261">
        <v>1783129</v>
      </c>
      <c r="L32" s="261">
        <v>658841</v>
      </c>
      <c r="M32" s="261">
        <v>747297</v>
      </c>
      <c r="N32" s="261">
        <v>2492434</v>
      </c>
      <c r="O32" s="261">
        <v>2664894</v>
      </c>
      <c r="P32" s="261">
        <v>1713678</v>
      </c>
      <c r="Q32" s="261">
        <v>1784598</v>
      </c>
      <c r="R32" s="261">
        <v>673255</v>
      </c>
      <c r="S32" s="261">
        <v>765413</v>
      </c>
      <c r="T32" s="261">
        <v>2513374</v>
      </c>
      <c r="U32" s="261">
        <v>2691090</v>
      </c>
      <c r="V32" s="261">
        <v>1715889</v>
      </c>
      <c r="W32" s="261">
        <v>1788015</v>
      </c>
      <c r="X32" s="261">
        <v>688304</v>
      </c>
      <c r="Y32" s="261">
        <v>783692</v>
      </c>
      <c r="Z32" s="261">
        <v>2537581</v>
      </c>
      <c r="AA32" s="261">
        <v>2716928</v>
      </c>
      <c r="AB32" s="261">
        <v>1719420</v>
      </c>
      <c r="AC32" s="261">
        <v>1792223</v>
      </c>
      <c r="AD32" s="261">
        <v>703204</v>
      </c>
      <c r="AE32" s="261">
        <v>800328</v>
      </c>
      <c r="AF32" s="261">
        <v>2565003</v>
      </c>
      <c r="AG32" s="261">
        <v>2746031</v>
      </c>
      <c r="AH32" s="261">
        <v>1727934</v>
      </c>
      <c r="AI32" s="261">
        <v>1800184</v>
      </c>
      <c r="AJ32" s="261">
        <v>715076</v>
      </c>
      <c r="AK32" s="261">
        <v>815277</v>
      </c>
      <c r="AL32" s="261">
        <v>2594827</v>
      </c>
      <c r="AM32" s="261">
        <v>2779864</v>
      </c>
      <c r="AN32" s="261">
        <v>1737451</v>
      </c>
      <c r="AO32" s="261">
        <v>1809431</v>
      </c>
      <c r="AP32" s="261">
        <v>728882</v>
      </c>
      <c r="AQ32" s="261">
        <v>832609</v>
      </c>
      <c r="AR32" s="261">
        <v>2625192</v>
      </c>
      <c r="AS32" s="261">
        <v>2815197</v>
      </c>
      <c r="AT32" s="261">
        <v>1747605</v>
      </c>
      <c r="AU32" s="261">
        <v>1819239</v>
      </c>
      <c r="AV32" s="261">
        <v>742296</v>
      </c>
      <c r="AW32" s="261">
        <v>850537</v>
      </c>
      <c r="AX32" s="261">
        <v>2652422</v>
      </c>
      <c r="AY32" s="261">
        <v>2843847</v>
      </c>
      <c r="AZ32" s="261">
        <v>1754736</v>
      </c>
      <c r="BA32" s="261">
        <v>1824783</v>
      </c>
      <c r="BB32" s="261">
        <v>755692</v>
      </c>
      <c r="BC32" s="261">
        <v>866164</v>
      </c>
      <c r="BD32" s="261">
        <v>2676892</v>
      </c>
      <c r="BE32" s="261">
        <v>2870043</v>
      </c>
      <c r="BF32" s="261">
        <v>1758529</v>
      </c>
      <c r="BG32" s="261">
        <v>1827260</v>
      </c>
      <c r="BH32" s="261">
        <v>769611</v>
      </c>
      <c r="BI32" s="261">
        <v>882405</v>
      </c>
      <c r="BJ32" s="261">
        <v>2700618</v>
      </c>
      <c r="BK32" s="261">
        <v>2891761</v>
      </c>
      <c r="BL32" s="261">
        <v>1761336</v>
      </c>
      <c r="BM32" s="261">
        <v>1826650</v>
      </c>
      <c r="BN32" s="261">
        <v>783622</v>
      </c>
      <c r="BO32" s="261">
        <v>897085</v>
      </c>
      <c r="BP32" s="261">
        <v>2719404</v>
      </c>
      <c r="BQ32" s="261">
        <v>2907963</v>
      </c>
      <c r="BR32" s="261">
        <v>1762089</v>
      </c>
      <c r="BS32" s="261">
        <v>1822796</v>
      </c>
      <c r="BT32" s="261">
        <v>795182</v>
      </c>
      <c r="BU32" s="261">
        <v>910116</v>
      </c>
      <c r="BV32" s="261">
        <v>2733299</v>
      </c>
      <c r="BW32" s="261">
        <v>2920109</v>
      </c>
      <c r="BX32" s="261">
        <v>1760853</v>
      </c>
      <c r="BY32" s="261">
        <v>1818038</v>
      </c>
      <c r="BZ32" s="261">
        <v>803967</v>
      </c>
      <c r="CA32" s="261">
        <v>920237</v>
      </c>
      <c r="CB32" s="261">
        <v>2749177</v>
      </c>
      <c r="CC32" s="261">
        <v>2935788</v>
      </c>
      <c r="CD32" s="261">
        <v>1761956</v>
      </c>
      <c r="CE32" s="261">
        <v>1817711</v>
      </c>
      <c r="CF32" s="261">
        <v>812484</v>
      </c>
      <c r="CG32" s="261">
        <v>929283</v>
      </c>
      <c r="CH32" s="261">
        <v>2770387</v>
      </c>
      <c r="CI32" s="261">
        <v>2960001</v>
      </c>
      <c r="CJ32" s="261">
        <v>1766600</v>
      </c>
      <c r="CK32" s="261">
        <v>1821221</v>
      </c>
      <c r="CL32" s="261">
        <v>822410</v>
      </c>
      <c r="CM32" s="261">
        <v>942234</v>
      </c>
      <c r="CN32" s="261">
        <v>2799907</v>
      </c>
      <c r="CO32" s="261">
        <v>2988735</v>
      </c>
      <c r="CP32" s="261">
        <v>1777013</v>
      </c>
      <c r="CQ32" s="261">
        <v>1829106</v>
      </c>
      <c r="CR32" s="261">
        <v>834206</v>
      </c>
      <c r="CS32" s="261">
        <v>955146</v>
      </c>
      <c r="CT32" s="261">
        <v>2826186</v>
      </c>
      <c r="CU32" s="261">
        <v>3012805</v>
      </c>
      <c r="CV32" s="261">
        <v>1786741</v>
      </c>
      <c r="CW32" s="261">
        <v>1836105</v>
      </c>
      <c r="CX32" s="261">
        <v>844798</v>
      </c>
      <c r="CY32" s="261">
        <v>965766</v>
      </c>
      <c r="CZ32" s="261">
        <v>2851702</v>
      </c>
      <c r="DA32" s="261">
        <v>3035370</v>
      </c>
      <c r="DB32" s="261">
        <v>1796170</v>
      </c>
      <c r="DC32" s="261">
        <v>1842129</v>
      </c>
      <c r="DD32" s="261">
        <v>854891</v>
      </c>
      <c r="DE32" s="261">
        <v>975433</v>
      </c>
      <c r="DF32" s="261">
        <v>2870189</v>
      </c>
      <c r="DG32" s="261">
        <v>3053515</v>
      </c>
      <c r="DH32" s="261">
        <v>1800020</v>
      </c>
      <c r="DI32" s="261">
        <v>1844677</v>
      </c>
      <c r="DJ32" s="261">
        <v>864011</v>
      </c>
      <c r="DK32" s="261">
        <v>985397</v>
      </c>
      <c r="DL32" s="261">
        <v>2886696</v>
      </c>
      <c r="DM32" s="261">
        <v>3071469</v>
      </c>
      <c r="DN32" s="261">
        <v>1801537</v>
      </c>
      <c r="DO32" s="261">
        <v>1846051</v>
      </c>
      <c r="DP32" s="261">
        <v>873623</v>
      </c>
      <c r="DQ32" s="261">
        <v>995768</v>
      </c>
      <c r="DR32" s="261">
        <v>2901063</v>
      </c>
      <c r="DS32" s="261">
        <v>3085654</v>
      </c>
      <c r="DT32" s="261">
        <v>1800000</v>
      </c>
      <c r="DU32" s="261">
        <v>1844059</v>
      </c>
      <c r="DV32" s="261">
        <v>883466</v>
      </c>
      <c r="DW32" s="261">
        <v>1005601</v>
      </c>
      <c r="DX32" s="261">
        <v>2910818</v>
      </c>
      <c r="DY32" s="261">
        <v>3093874</v>
      </c>
      <c r="DZ32" s="261">
        <v>1797461</v>
      </c>
      <c r="EA32" s="261">
        <v>1840020</v>
      </c>
      <c r="EB32" s="261">
        <v>891132</v>
      </c>
      <c r="EC32" s="261">
        <v>1013000</v>
      </c>
      <c r="ED32" s="261">
        <v>2920753</v>
      </c>
      <c r="EE32" s="261">
        <v>3104138</v>
      </c>
      <c r="EF32" s="261">
        <v>1795726</v>
      </c>
      <c r="EG32" s="261">
        <v>1836811</v>
      </c>
      <c r="EH32" s="261">
        <v>897923</v>
      </c>
      <c r="EI32" s="261">
        <v>1021185</v>
      </c>
    </row>
    <row r="33" spans="1:139" x14ac:dyDescent="0.2">
      <c r="A33" s="191" t="s">
        <v>39</v>
      </c>
      <c r="B33" s="261">
        <v>2954373</v>
      </c>
      <c r="C33" s="261">
        <v>3187072</v>
      </c>
      <c r="D33" s="261">
        <v>2670358</v>
      </c>
      <c r="E33" s="261">
        <v>2884369</v>
      </c>
      <c r="F33" s="261">
        <v>179480</v>
      </c>
      <c r="G33" s="261">
        <v>192764</v>
      </c>
      <c r="H33" s="261">
        <v>2973307</v>
      </c>
      <c r="I33" s="261">
        <v>3206449</v>
      </c>
      <c r="J33" s="261">
        <v>2680472</v>
      </c>
      <c r="K33" s="261">
        <v>2892540</v>
      </c>
      <c r="L33" s="261">
        <v>182988</v>
      </c>
      <c r="M33" s="261">
        <v>197488</v>
      </c>
      <c r="N33" s="261">
        <v>2996144</v>
      </c>
      <c r="O33" s="261">
        <v>3229914</v>
      </c>
      <c r="P33" s="261">
        <v>2691058</v>
      </c>
      <c r="Q33" s="261">
        <v>2902233</v>
      </c>
      <c r="R33" s="261">
        <v>188838</v>
      </c>
      <c r="S33" s="261">
        <v>204092</v>
      </c>
      <c r="T33" s="261">
        <v>3018439</v>
      </c>
      <c r="U33" s="261">
        <v>3253399</v>
      </c>
      <c r="V33" s="261">
        <v>2701280</v>
      </c>
      <c r="W33" s="261">
        <v>2912615</v>
      </c>
      <c r="X33" s="261">
        <v>194758</v>
      </c>
      <c r="Y33" s="261">
        <v>210314</v>
      </c>
      <c r="Z33" s="261">
        <v>3042515</v>
      </c>
      <c r="AA33" s="261">
        <v>3274830</v>
      </c>
      <c r="AB33" s="261">
        <v>2711096</v>
      </c>
      <c r="AC33" s="261">
        <v>2921658</v>
      </c>
      <c r="AD33" s="261">
        <v>200746</v>
      </c>
      <c r="AE33" s="261">
        <v>216145</v>
      </c>
      <c r="AF33" s="261">
        <v>3064859</v>
      </c>
      <c r="AG33" s="261">
        <v>3296245</v>
      </c>
      <c r="AH33" s="261">
        <v>2719115</v>
      </c>
      <c r="AI33" s="261">
        <v>2929808</v>
      </c>
      <c r="AJ33" s="261">
        <v>206354</v>
      </c>
      <c r="AK33" s="261">
        <v>222193</v>
      </c>
      <c r="AL33" s="261">
        <v>3085067</v>
      </c>
      <c r="AM33" s="261">
        <v>3312567</v>
      </c>
      <c r="AN33" s="261">
        <v>2724696</v>
      </c>
      <c r="AO33" s="261">
        <v>2930335</v>
      </c>
      <c r="AP33" s="261">
        <v>212412</v>
      </c>
      <c r="AQ33" s="261">
        <v>229182</v>
      </c>
      <c r="AR33" s="261">
        <v>3097770</v>
      </c>
      <c r="AS33" s="261">
        <v>3319436</v>
      </c>
      <c r="AT33" s="261">
        <v>2724774</v>
      </c>
      <c r="AU33" s="261">
        <v>2923779</v>
      </c>
      <c r="AV33" s="261">
        <v>218424</v>
      </c>
      <c r="AW33" s="261">
        <v>235060</v>
      </c>
      <c r="AX33" s="261">
        <v>3101748</v>
      </c>
      <c r="AY33" s="261">
        <v>3320817</v>
      </c>
      <c r="AZ33" s="261">
        <v>2717886</v>
      </c>
      <c r="BA33" s="261">
        <v>2912968</v>
      </c>
      <c r="BB33" s="261">
        <v>223633</v>
      </c>
      <c r="BC33" s="261">
        <v>240513</v>
      </c>
      <c r="BD33" s="261">
        <v>3097647</v>
      </c>
      <c r="BE33" s="261">
        <v>3314634</v>
      </c>
      <c r="BF33" s="261">
        <v>2704225</v>
      </c>
      <c r="BG33" s="261">
        <v>2895877</v>
      </c>
      <c r="BH33" s="261">
        <v>227669</v>
      </c>
      <c r="BI33" s="261">
        <v>244855</v>
      </c>
      <c r="BJ33" s="261">
        <v>3094280</v>
      </c>
      <c r="BK33" s="261">
        <v>3309010</v>
      </c>
      <c r="BL33" s="261">
        <v>2690930</v>
      </c>
      <c r="BM33" s="261">
        <v>2879112</v>
      </c>
      <c r="BN33" s="261">
        <v>232253</v>
      </c>
      <c r="BO33" s="261">
        <v>249577</v>
      </c>
      <c r="BP33" s="261">
        <v>3098899</v>
      </c>
      <c r="BQ33" s="261">
        <v>3311185</v>
      </c>
      <c r="BR33" s="261">
        <v>2685024</v>
      </c>
      <c r="BS33" s="261">
        <v>2868834</v>
      </c>
      <c r="BT33" s="261">
        <v>237408</v>
      </c>
      <c r="BU33" s="261">
        <v>255213</v>
      </c>
      <c r="BV33" s="261">
        <v>3109906</v>
      </c>
      <c r="BW33" s="261">
        <v>3321653</v>
      </c>
      <c r="BX33" s="261">
        <v>2685216</v>
      </c>
      <c r="BY33" s="261">
        <v>2866813</v>
      </c>
      <c r="BZ33" s="261">
        <v>242919</v>
      </c>
      <c r="CA33" s="261">
        <v>261074</v>
      </c>
      <c r="CB33" s="261">
        <v>3128237</v>
      </c>
      <c r="CC33" s="261">
        <v>3340730</v>
      </c>
      <c r="CD33" s="261">
        <v>2690834</v>
      </c>
      <c r="CE33" s="261">
        <v>2871383</v>
      </c>
      <c r="CF33" s="261">
        <v>249169</v>
      </c>
      <c r="CG33" s="261">
        <v>267871</v>
      </c>
      <c r="CH33" s="261">
        <v>3151754</v>
      </c>
      <c r="CI33" s="261">
        <v>3365859</v>
      </c>
      <c r="CJ33" s="261">
        <v>2701062</v>
      </c>
      <c r="CK33" s="261">
        <v>2880624</v>
      </c>
      <c r="CL33" s="261">
        <v>255454</v>
      </c>
      <c r="CM33" s="261">
        <v>275055</v>
      </c>
      <c r="CN33" s="261">
        <v>3176182</v>
      </c>
      <c r="CO33" s="261">
        <v>3390249</v>
      </c>
      <c r="CP33" s="261">
        <v>2712119</v>
      </c>
      <c r="CQ33" s="261">
        <v>2890028</v>
      </c>
      <c r="CR33" s="261">
        <v>261735</v>
      </c>
      <c r="CS33" s="261">
        <v>281917</v>
      </c>
      <c r="CT33" s="261">
        <v>3200938</v>
      </c>
      <c r="CU33" s="261">
        <v>3412211</v>
      </c>
      <c r="CV33" s="261">
        <v>2721797</v>
      </c>
      <c r="CW33" s="261">
        <v>2896034</v>
      </c>
      <c r="CX33" s="261">
        <v>269188</v>
      </c>
      <c r="CY33" s="261">
        <v>289329</v>
      </c>
      <c r="CZ33" s="261">
        <v>3228365</v>
      </c>
      <c r="DA33" s="261">
        <v>3434793</v>
      </c>
      <c r="DB33" s="261">
        <v>2731448</v>
      </c>
      <c r="DC33" s="261">
        <v>2901593</v>
      </c>
      <c r="DD33" s="261">
        <v>278141</v>
      </c>
      <c r="DE33" s="261">
        <v>297188</v>
      </c>
      <c r="DF33" s="261">
        <v>3253683</v>
      </c>
      <c r="DG33" s="261">
        <v>3460261</v>
      </c>
      <c r="DH33" s="261">
        <v>2739931</v>
      </c>
      <c r="DI33" s="261">
        <v>2909650</v>
      </c>
      <c r="DJ33" s="261">
        <v>286780</v>
      </c>
      <c r="DK33" s="261">
        <v>305551</v>
      </c>
      <c r="DL33" s="261">
        <v>3279415</v>
      </c>
      <c r="DM33" s="261">
        <v>3484237</v>
      </c>
      <c r="DN33" s="261">
        <v>2748168</v>
      </c>
      <c r="DO33" s="261">
        <v>2916375</v>
      </c>
      <c r="DP33" s="261">
        <v>295491</v>
      </c>
      <c r="DQ33" s="261">
        <v>313286</v>
      </c>
      <c r="DR33" s="261">
        <v>3295687</v>
      </c>
      <c r="DS33" s="261">
        <v>3500204</v>
      </c>
      <c r="DT33" s="261">
        <v>2749316</v>
      </c>
      <c r="DU33" s="261">
        <v>2916534</v>
      </c>
      <c r="DV33" s="261">
        <v>302873</v>
      </c>
      <c r="DW33" s="261">
        <v>320795</v>
      </c>
      <c r="DX33" s="261">
        <v>3311799</v>
      </c>
      <c r="DY33" s="261">
        <v>3514223</v>
      </c>
      <c r="DZ33" s="261">
        <v>2748829</v>
      </c>
      <c r="EA33" s="261">
        <v>2914067</v>
      </c>
      <c r="EB33" s="261">
        <v>310784</v>
      </c>
      <c r="EC33" s="261">
        <v>328333</v>
      </c>
      <c r="ED33" s="261">
        <v>3331060</v>
      </c>
      <c r="EE33" s="261">
        <v>3532186</v>
      </c>
      <c r="EF33" s="261">
        <v>2751001</v>
      </c>
      <c r="EG33" s="261">
        <v>2914375</v>
      </c>
      <c r="EH33" s="261">
        <v>318706</v>
      </c>
      <c r="EI33" s="261">
        <v>335860</v>
      </c>
    </row>
    <row r="34" spans="1:139" x14ac:dyDescent="0.2">
      <c r="A34" s="191" t="s">
        <v>40</v>
      </c>
      <c r="B34" s="261">
        <v>4723643</v>
      </c>
      <c r="C34" s="261">
        <v>4952568</v>
      </c>
      <c r="D34" s="261">
        <v>3961560</v>
      </c>
      <c r="E34" s="261">
        <v>4107272</v>
      </c>
      <c r="F34" s="261">
        <v>660966</v>
      </c>
      <c r="G34" s="261">
        <v>740856</v>
      </c>
      <c r="H34" s="261">
        <v>4768273</v>
      </c>
      <c r="I34" s="261">
        <v>4990372</v>
      </c>
      <c r="J34" s="261">
        <v>3992390</v>
      </c>
      <c r="K34" s="261">
        <v>4131188</v>
      </c>
      <c r="L34" s="261">
        <v>668453</v>
      </c>
      <c r="M34" s="261">
        <v>748136</v>
      </c>
      <c r="N34" s="261">
        <v>4797299</v>
      </c>
      <c r="O34" s="261">
        <v>5011752</v>
      </c>
      <c r="P34" s="261">
        <v>4009557</v>
      </c>
      <c r="Q34" s="261">
        <v>4141260</v>
      </c>
      <c r="R34" s="261">
        <v>675163</v>
      </c>
      <c r="S34" s="261">
        <v>753308</v>
      </c>
      <c r="T34" s="261">
        <v>4819883</v>
      </c>
      <c r="U34" s="261">
        <v>5028059</v>
      </c>
      <c r="V34" s="261">
        <v>4021080</v>
      </c>
      <c r="W34" s="261">
        <v>4144993</v>
      </c>
      <c r="X34" s="261">
        <v>681431</v>
      </c>
      <c r="Y34" s="261">
        <v>760082</v>
      </c>
      <c r="Z34" s="261">
        <v>4849346</v>
      </c>
      <c r="AA34" s="261">
        <v>5047770</v>
      </c>
      <c r="AB34" s="261">
        <v>4034851</v>
      </c>
      <c r="AC34" s="261">
        <v>4152047</v>
      </c>
      <c r="AD34" s="261">
        <v>688403</v>
      </c>
      <c r="AE34" s="261">
        <v>766679</v>
      </c>
      <c r="AF34" s="261">
        <v>4880268</v>
      </c>
      <c r="AG34" s="261">
        <v>5072182</v>
      </c>
      <c r="AH34" s="261">
        <v>4048615</v>
      </c>
      <c r="AI34" s="261">
        <v>4163721</v>
      </c>
      <c r="AJ34" s="261">
        <v>695994</v>
      </c>
      <c r="AK34" s="261">
        <v>772139</v>
      </c>
      <c r="AL34" s="261">
        <v>4901831</v>
      </c>
      <c r="AM34" s="261">
        <v>5089289</v>
      </c>
      <c r="AN34" s="261">
        <v>4059807</v>
      </c>
      <c r="AO34" s="261">
        <v>4170366</v>
      </c>
      <c r="AP34" s="261">
        <v>700925</v>
      </c>
      <c r="AQ34" s="261">
        <v>776564</v>
      </c>
      <c r="AR34" s="261">
        <v>4915539</v>
      </c>
      <c r="AS34" s="261">
        <v>5100171</v>
      </c>
      <c r="AT34" s="261">
        <v>4065028</v>
      </c>
      <c r="AU34" s="261">
        <v>4172794</v>
      </c>
      <c r="AV34" s="261">
        <v>703958</v>
      </c>
      <c r="AW34" s="261">
        <v>779093</v>
      </c>
      <c r="AX34" s="261">
        <v>4930631</v>
      </c>
      <c r="AY34" s="261">
        <v>5110521</v>
      </c>
      <c r="AZ34" s="261">
        <v>4070964</v>
      </c>
      <c r="BA34" s="261">
        <v>4174828</v>
      </c>
      <c r="BB34" s="261">
        <v>707149</v>
      </c>
      <c r="BC34" s="261">
        <v>781441</v>
      </c>
      <c r="BD34" s="261">
        <v>4937386</v>
      </c>
      <c r="BE34" s="261">
        <v>5117929</v>
      </c>
      <c r="BF34" s="261">
        <v>4071731</v>
      </c>
      <c r="BG34" s="261">
        <v>4174557</v>
      </c>
      <c r="BH34" s="261">
        <v>708926</v>
      </c>
      <c r="BI34" s="261">
        <v>783958</v>
      </c>
      <c r="BJ34" s="261">
        <v>4936817</v>
      </c>
      <c r="BK34" s="261">
        <v>5114320</v>
      </c>
      <c r="BL34" s="261">
        <v>4065685</v>
      </c>
      <c r="BM34" s="261">
        <v>4166225</v>
      </c>
      <c r="BN34" s="261">
        <v>710230</v>
      </c>
      <c r="BO34" s="261">
        <v>784032</v>
      </c>
      <c r="BP34" s="261">
        <v>4929460</v>
      </c>
      <c r="BQ34" s="261">
        <v>5106621</v>
      </c>
      <c r="BR34" s="261">
        <v>4054345</v>
      </c>
      <c r="BS34" s="261">
        <v>4154161</v>
      </c>
      <c r="BT34" s="261">
        <v>710906</v>
      </c>
      <c r="BU34" s="261">
        <v>784005</v>
      </c>
      <c r="BV34" s="261">
        <v>4910249</v>
      </c>
      <c r="BW34" s="261">
        <v>5091035</v>
      </c>
      <c r="BX34" s="261">
        <v>4034274</v>
      </c>
      <c r="BY34" s="261">
        <v>4136470</v>
      </c>
      <c r="BZ34" s="261">
        <v>709762</v>
      </c>
      <c r="CA34" s="261">
        <v>782666</v>
      </c>
      <c r="CB34" s="261">
        <v>4880990</v>
      </c>
      <c r="CC34" s="261">
        <v>5065899</v>
      </c>
      <c r="CD34" s="261">
        <v>4006453</v>
      </c>
      <c r="CE34" s="261">
        <v>4112196</v>
      </c>
      <c r="CF34" s="261">
        <v>706557</v>
      </c>
      <c r="CG34" s="261">
        <v>779124</v>
      </c>
      <c r="CH34" s="261">
        <v>4857253</v>
      </c>
      <c r="CI34" s="261">
        <v>5044338</v>
      </c>
      <c r="CJ34" s="261">
        <v>3983357</v>
      </c>
      <c r="CK34" s="261">
        <v>4089986</v>
      </c>
      <c r="CL34" s="261">
        <v>704337</v>
      </c>
      <c r="CM34" s="261">
        <v>776764</v>
      </c>
      <c r="CN34" s="261">
        <v>4845196</v>
      </c>
      <c r="CO34" s="261">
        <v>5032339</v>
      </c>
      <c r="CP34" s="261">
        <v>3967555</v>
      </c>
      <c r="CQ34" s="261">
        <v>4073790</v>
      </c>
      <c r="CR34" s="261">
        <v>705436</v>
      </c>
      <c r="CS34" s="261">
        <v>777400</v>
      </c>
      <c r="CT34" s="261">
        <v>4847889</v>
      </c>
      <c r="CU34" s="261">
        <v>5033632</v>
      </c>
      <c r="CV34" s="261">
        <v>3963839</v>
      </c>
      <c r="CW34" s="261">
        <v>4067549</v>
      </c>
      <c r="CX34" s="261">
        <v>706070</v>
      </c>
      <c r="CY34" s="261">
        <v>778880</v>
      </c>
      <c r="CZ34" s="261">
        <v>4858865</v>
      </c>
      <c r="DA34" s="261">
        <v>5038065</v>
      </c>
      <c r="DB34" s="261">
        <v>3966736</v>
      </c>
      <c r="DC34" s="261">
        <v>4064597</v>
      </c>
      <c r="DD34" s="261">
        <v>707623</v>
      </c>
      <c r="DE34" s="261">
        <v>779769</v>
      </c>
      <c r="DF34" s="261">
        <v>4869114</v>
      </c>
      <c r="DG34" s="261">
        <v>5044235</v>
      </c>
      <c r="DH34" s="261">
        <v>3970409</v>
      </c>
      <c r="DI34" s="261">
        <v>4064272</v>
      </c>
      <c r="DJ34" s="261">
        <v>707563</v>
      </c>
      <c r="DK34" s="261">
        <v>779363</v>
      </c>
      <c r="DL34" s="261">
        <v>4880455</v>
      </c>
      <c r="DM34" s="261">
        <v>5050134</v>
      </c>
      <c r="DN34" s="261">
        <v>3973825</v>
      </c>
      <c r="DO34" s="261">
        <v>4063156</v>
      </c>
      <c r="DP34" s="261">
        <v>708637</v>
      </c>
      <c r="DQ34" s="261">
        <v>779861</v>
      </c>
      <c r="DR34" s="261">
        <v>4884844</v>
      </c>
      <c r="DS34" s="261">
        <v>5047729</v>
      </c>
      <c r="DT34" s="261">
        <v>3971555</v>
      </c>
      <c r="DU34" s="261">
        <v>4055375</v>
      </c>
      <c r="DV34" s="261">
        <v>709097</v>
      </c>
      <c r="DW34" s="261">
        <v>779578</v>
      </c>
      <c r="DX34" s="261">
        <v>4897215</v>
      </c>
      <c r="DY34" s="261">
        <v>5054675</v>
      </c>
      <c r="DZ34" s="261">
        <v>3974565</v>
      </c>
      <c r="EA34" s="261">
        <v>4054777</v>
      </c>
      <c r="EB34" s="261">
        <v>710551</v>
      </c>
      <c r="EC34" s="261">
        <v>780117</v>
      </c>
      <c r="ED34" s="261">
        <v>4911292</v>
      </c>
      <c r="EE34" s="261">
        <v>5065155</v>
      </c>
      <c r="EF34" s="261">
        <v>3980466</v>
      </c>
      <c r="EG34" s="261">
        <v>4056957</v>
      </c>
      <c r="EH34" s="261">
        <v>711490</v>
      </c>
      <c r="EI34" s="261">
        <v>781982</v>
      </c>
    </row>
    <row r="35" spans="1:139" x14ac:dyDescent="0.2">
      <c r="A35" s="191" t="s">
        <v>41</v>
      </c>
      <c r="B35" s="261">
        <v>1943303</v>
      </c>
      <c r="C35" s="261">
        <v>2085075</v>
      </c>
      <c r="D35" s="261">
        <v>1432101</v>
      </c>
      <c r="E35" s="261">
        <v>1494581</v>
      </c>
      <c r="F35" s="261">
        <v>464016</v>
      </c>
      <c r="G35" s="261">
        <v>541626</v>
      </c>
      <c r="H35" s="261">
        <v>1957407</v>
      </c>
      <c r="I35" s="261">
        <v>2096231</v>
      </c>
      <c r="J35" s="261">
        <v>1438147</v>
      </c>
      <c r="K35" s="261">
        <v>1497398</v>
      </c>
      <c r="L35" s="261">
        <v>468604</v>
      </c>
      <c r="M35" s="261">
        <v>546317</v>
      </c>
      <c r="N35" s="261">
        <v>1959247</v>
      </c>
      <c r="O35" s="261">
        <v>2094310</v>
      </c>
      <c r="P35" s="261">
        <v>1434164</v>
      </c>
      <c r="Q35" s="261">
        <v>1489762</v>
      </c>
      <c r="R35" s="261">
        <v>471360</v>
      </c>
      <c r="S35" s="261">
        <v>548627</v>
      </c>
      <c r="T35" s="261">
        <v>1957361</v>
      </c>
      <c r="U35" s="261">
        <v>2089523</v>
      </c>
      <c r="V35" s="261">
        <v>1427005</v>
      </c>
      <c r="W35" s="261">
        <v>1478576</v>
      </c>
      <c r="X35" s="261">
        <v>473977</v>
      </c>
      <c r="Y35" s="261">
        <v>551850</v>
      </c>
      <c r="Z35" s="261">
        <v>1958786</v>
      </c>
      <c r="AA35" s="261">
        <v>2085654</v>
      </c>
      <c r="AB35" s="261">
        <v>1420203</v>
      </c>
      <c r="AC35" s="261">
        <v>1468388</v>
      </c>
      <c r="AD35" s="261">
        <v>477217</v>
      </c>
      <c r="AE35" s="261">
        <v>554861</v>
      </c>
      <c r="AF35" s="261">
        <v>1959930</v>
      </c>
      <c r="AG35" s="261">
        <v>2084336</v>
      </c>
      <c r="AH35" s="261">
        <v>1415025</v>
      </c>
      <c r="AI35" s="261">
        <v>1462523</v>
      </c>
      <c r="AJ35" s="261">
        <v>478769</v>
      </c>
      <c r="AK35" s="261">
        <v>555941</v>
      </c>
      <c r="AL35" s="261">
        <v>1960587</v>
      </c>
      <c r="AM35" s="261">
        <v>2083576</v>
      </c>
      <c r="AN35" s="261">
        <v>1411043</v>
      </c>
      <c r="AO35" s="261">
        <v>1457333</v>
      </c>
      <c r="AP35" s="261">
        <v>480222</v>
      </c>
      <c r="AQ35" s="261">
        <v>557296</v>
      </c>
      <c r="AR35" s="261">
        <v>1954704</v>
      </c>
      <c r="AS35" s="261">
        <v>2077775</v>
      </c>
      <c r="AT35" s="261">
        <v>1402089</v>
      </c>
      <c r="AU35" s="261">
        <v>1447985</v>
      </c>
      <c r="AV35" s="261">
        <v>480059</v>
      </c>
      <c r="AW35" s="261">
        <v>557481</v>
      </c>
      <c r="AX35" s="261">
        <v>1950967</v>
      </c>
      <c r="AY35" s="261">
        <v>2072925</v>
      </c>
      <c r="AZ35" s="261">
        <v>1394786</v>
      </c>
      <c r="BA35" s="261">
        <v>1439504</v>
      </c>
      <c r="BB35" s="261">
        <v>480107</v>
      </c>
      <c r="BC35" s="261">
        <v>557435</v>
      </c>
      <c r="BD35" s="261">
        <v>1943814</v>
      </c>
      <c r="BE35" s="261">
        <v>2067246</v>
      </c>
      <c r="BF35" s="261">
        <v>1386157</v>
      </c>
      <c r="BG35" s="261">
        <v>1430718</v>
      </c>
      <c r="BH35" s="261">
        <v>479200</v>
      </c>
      <c r="BI35" s="261">
        <v>557719</v>
      </c>
      <c r="BJ35" s="261">
        <v>1934689</v>
      </c>
      <c r="BK35" s="261">
        <v>2057592</v>
      </c>
      <c r="BL35" s="261">
        <v>1375742</v>
      </c>
      <c r="BM35" s="261">
        <v>1420081</v>
      </c>
      <c r="BN35" s="261">
        <v>477836</v>
      </c>
      <c r="BO35" s="261">
        <v>556087</v>
      </c>
      <c r="BP35" s="261">
        <v>1922031</v>
      </c>
      <c r="BQ35" s="261">
        <v>2046043</v>
      </c>
      <c r="BR35" s="261">
        <v>1363676</v>
      </c>
      <c r="BS35" s="261">
        <v>1407942</v>
      </c>
      <c r="BT35" s="261">
        <v>475567</v>
      </c>
      <c r="BU35" s="261">
        <v>554137</v>
      </c>
      <c r="BV35" s="261">
        <v>1904534</v>
      </c>
      <c r="BW35" s="261">
        <v>2032023</v>
      </c>
      <c r="BX35" s="261">
        <v>1348925</v>
      </c>
      <c r="BY35" s="261">
        <v>1395280</v>
      </c>
      <c r="BZ35" s="261">
        <v>472021</v>
      </c>
      <c r="CA35" s="261">
        <v>551196</v>
      </c>
      <c r="CB35" s="261">
        <v>1886617</v>
      </c>
      <c r="CC35" s="261">
        <v>2015843</v>
      </c>
      <c r="CD35" s="261">
        <v>1334798</v>
      </c>
      <c r="CE35" s="261">
        <v>1382639</v>
      </c>
      <c r="CF35" s="261">
        <v>467255</v>
      </c>
      <c r="CG35" s="261">
        <v>546440</v>
      </c>
      <c r="CH35" s="261">
        <v>1873882</v>
      </c>
      <c r="CI35" s="261">
        <v>2003979</v>
      </c>
      <c r="CJ35" s="261">
        <v>1324495</v>
      </c>
      <c r="CK35" s="261">
        <v>1372461</v>
      </c>
      <c r="CL35" s="261">
        <v>464483</v>
      </c>
      <c r="CM35" s="261">
        <v>543429</v>
      </c>
      <c r="CN35" s="261">
        <v>1864156</v>
      </c>
      <c r="CO35" s="261">
        <v>1995474</v>
      </c>
      <c r="CP35" s="261">
        <v>1315296</v>
      </c>
      <c r="CQ35" s="261">
        <v>1364165</v>
      </c>
      <c r="CR35" s="261">
        <v>463642</v>
      </c>
      <c r="CS35" s="261">
        <v>542210</v>
      </c>
      <c r="CT35" s="261">
        <v>1864166</v>
      </c>
      <c r="CU35" s="261">
        <v>1995569</v>
      </c>
      <c r="CV35" s="261">
        <v>1313250</v>
      </c>
      <c r="CW35" s="261">
        <v>1361195</v>
      </c>
      <c r="CX35" s="261">
        <v>462866</v>
      </c>
      <c r="CY35" s="261">
        <v>542241</v>
      </c>
      <c r="CZ35" s="261">
        <v>1869947</v>
      </c>
      <c r="DA35" s="261">
        <v>1999369</v>
      </c>
      <c r="DB35" s="261">
        <v>1315921</v>
      </c>
      <c r="DC35" s="261">
        <v>1361762</v>
      </c>
      <c r="DD35" s="261">
        <v>462271</v>
      </c>
      <c r="DE35" s="261">
        <v>541735</v>
      </c>
      <c r="DF35" s="261">
        <v>1872818</v>
      </c>
      <c r="DG35" s="261">
        <v>2000265</v>
      </c>
      <c r="DH35" s="261">
        <v>1316869</v>
      </c>
      <c r="DI35" s="261">
        <v>1360241</v>
      </c>
      <c r="DJ35" s="261">
        <v>460310</v>
      </c>
      <c r="DK35" s="261">
        <v>540210</v>
      </c>
      <c r="DL35" s="261">
        <v>1876801</v>
      </c>
      <c r="DM35" s="261">
        <v>2001082</v>
      </c>
      <c r="DN35" s="261">
        <v>1317545</v>
      </c>
      <c r="DO35" s="261">
        <v>1358356</v>
      </c>
      <c r="DP35" s="261">
        <v>459463</v>
      </c>
      <c r="DQ35" s="261">
        <v>539184</v>
      </c>
      <c r="DR35" s="261">
        <v>1876613</v>
      </c>
      <c r="DS35" s="261">
        <v>1997910</v>
      </c>
      <c r="DT35" s="261">
        <v>1314891</v>
      </c>
      <c r="DU35" s="261">
        <v>1352867</v>
      </c>
      <c r="DV35" s="261">
        <v>458336</v>
      </c>
      <c r="DW35" s="261">
        <v>538235</v>
      </c>
      <c r="DX35" s="261">
        <v>1881238</v>
      </c>
      <c r="DY35" s="261">
        <v>1998722</v>
      </c>
      <c r="DZ35" s="261">
        <v>1314324</v>
      </c>
      <c r="EA35" s="261">
        <v>1350285</v>
      </c>
      <c r="EB35" s="261">
        <v>458387</v>
      </c>
      <c r="EC35" s="261">
        <v>537471</v>
      </c>
      <c r="ED35" s="261">
        <v>1885047</v>
      </c>
      <c r="EE35" s="261">
        <v>1999375</v>
      </c>
      <c r="EF35" s="261">
        <v>1313825</v>
      </c>
      <c r="EG35" s="261">
        <v>1346793</v>
      </c>
      <c r="EH35" s="261">
        <v>458254</v>
      </c>
      <c r="EI35" s="261">
        <v>537952</v>
      </c>
    </row>
    <row r="36" spans="1:139" x14ac:dyDescent="0.2">
      <c r="A36" s="191" t="s">
        <v>42</v>
      </c>
      <c r="B36" s="261">
        <v>2296732</v>
      </c>
      <c r="C36" s="261">
        <v>2363448</v>
      </c>
      <c r="D36" s="261">
        <v>2143238</v>
      </c>
      <c r="E36" s="261">
        <v>2210413</v>
      </c>
      <c r="F36" s="261">
        <v>70858</v>
      </c>
      <c r="G36" s="261">
        <v>67226</v>
      </c>
      <c r="H36" s="261">
        <v>2324398</v>
      </c>
      <c r="I36" s="261">
        <v>2388429</v>
      </c>
      <c r="J36" s="261">
        <v>2162784</v>
      </c>
      <c r="K36" s="261">
        <v>2227192</v>
      </c>
      <c r="L36" s="261">
        <v>75479</v>
      </c>
      <c r="M36" s="261">
        <v>71630</v>
      </c>
      <c r="N36" s="261">
        <v>2351125</v>
      </c>
      <c r="O36" s="261">
        <v>2412265</v>
      </c>
      <c r="P36" s="261">
        <v>2179452</v>
      </c>
      <c r="Q36" s="261">
        <v>2241242</v>
      </c>
      <c r="R36" s="261">
        <v>80754</v>
      </c>
      <c r="S36" s="261">
        <v>76458</v>
      </c>
      <c r="T36" s="261">
        <v>2377398</v>
      </c>
      <c r="U36" s="261">
        <v>2436014</v>
      </c>
      <c r="V36" s="261">
        <v>2194215</v>
      </c>
      <c r="W36" s="261">
        <v>2254409</v>
      </c>
      <c r="X36" s="261">
        <v>87243</v>
      </c>
      <c r="Y36" s="261">
        <v>81970</v>
      </c>
      <c r="Z36" s="261">
        <v>2410550</v>
      </c>
      <c r="AA36" s="261">
        <v>2462931</v>
      </c>
      <c r="AB36" s="261">
        <v>2214981</v>
      </c>
      <c r="AC36" s="261">
        <v>2269961</v>
      </c>
      <c r="AD36" s="261">
        <v>94244</v>
      </c>
      <c r="AE36" s="261">
        <v>88181</v>
      </c>
      <c r="AF36" s="261">
        <v>2443070</v>
      </c>
      <c r="AG36" s="261">
        <v>2490622</v>
      </c>
      <c r="AH36" s="261">
        <v>2232841</v>
      </c>
      <c r="AI36" s="261">
        <v>2284228</v>
      </c>
      <c r="AJ36" s="261">
        <v>101529</v>
      </c>
      <c r="AK36" s="261">
        <v>95123</v>
      </c>
      <c r="AL36" s="261">
        <v>2468647</v>
      </c>
      <c r="AM36" s="261">
        <v>2514149</v>
      </c>
      <c r="AN36" s="261">
        <v>2247641</v>
      </c>
      <c r="AO36" s="261">
        <v>2297258</v>
      </c>
      <c r="AP36" s="261">
        <v>107779</v>
      </c>
      <c r="AQ36" s="261">
        <v>100959</v>
      </c>
      <c r="AR36" s="261">
        <v>2487730</v>
      </c>
      <c r="AS36" s="261">
        <v>2531205</v>
      </c>
      <c r="AT36" s="261">
        <v>2256858</v>
      </c>
      <c r="AU36" s="261">
        <v>2304262</v>
      </c>
      <c r="AV36" s="261">
        <v>113272</v>
      </c>
      <c r="AW36" s="261">
        <v>106519</v>
      </c>
      <c r="AX36" s="261">
        <v>2506573</v>
      </c>
      <c r="AY36" s="261">
        <v>2546999</v>
      </c>
      <c r="AZ36" s="261">
        <v>2266026</v>
      </c>
      <c r="BA36" s="261">
        <v>2310302</v>
      </c>
      <c r="BB36" s="261">
        <v>119084</v>
      </c>
      <c r="BC36" s="261">
        <v>112005</v>
      </c>
      <c r="BD36" s="261">
        <v>2523676</v>
      </c>
      <c r="BE36" s="261">
        <v>2564037</v>
      </c>
      <c r="BF36" s="261">
        <v>2273220</v>
      </c>
      <c r="BG36" s="261">
        <v>2316714</v>
      </c>
      <c r="BH36" s="261">
        <v>124871</v>
      </c>
      <c r="BI36" s="261">
        <v>118019</v>
      </c>
      <c r="BJ36" s="261">
        <v>2540052</v>
      </c>
      <c r="BK36" s="261">
        <v>2579546</v>
      </c>
      <c r="BL36" s="261">
        <v>2279388</v>
      </c>
      <c r="BM36" s="261">
        <v>2321351</v>
      </c>
      <c r="BN36" s="261">
        <v>130709</v>
      </c>
      <c r="BO36" s="261">
        <v>123925</v>
      </c>
      <c r="BP36" s="261">
        <v>2562604</v>
      </c>
      <c r="BQ36" s="261">
        <v>2600951</v>
      </c>
      <c r="BR36" s="261">
        <v>2289870</v>
      </c>
      <c r="BS36" s="261">
        <v>2330621</v>
      </c>
      <c r="BT36" s="261">
        <v>137704</v>
      </c>
      <c r="BU36" s="261">
        <v>130994</v>
      </c>
      <c r="BV36" s="261">
        <v>2584652</v>
      </c>
      <c r="BW36" s="261">
        <v>2622551</v>
      </c>
      <c r="BX36" s="261">
        <v>2300075</v>
      </c>
      <c r="BY36" s="261">
        <v>2339948</v>
      </c>
      <c r="BZ36" s="261">
        <v>144575</v>
      </c>
      <c r="CA36" s="261">
        <v>137861</v>
      </c>
      <c r="CB36" s="261">
        <v>2604346</v>
      </c>
      <c r="CC36" s="261">
        <v>2642672</v>
      </c>
      <c r="CD36" s="261">
        <v>2309173</v>
      </c>
      <c r="CE36" s="261">
        <v>2348402</v>
      </c>
      <c r="CF36" s="261">
        <v>150196</v>
      </c>
      <c r="CG36" s="261">
        <v>144348</v>
      </c>
      <c r="CH36" s="261">
        <v>2621245</v>
      </c>
      <c r="CI36" s="261">
        <v>2659958</v>
      </c>
      <c r="CJ36" s="261">
        <v>2317121</v>
      </c>
      <c r="CK36" s="261">
        <v>2355820</v>
      </c>
      <c r="CL36" s="261">
        <v>155258</v>
      </c>
      <c r="CM36" s="261">
        <v>149492</v>
      </c>
      <c r="CN36" s="261">
        <v>2635591</v>
      </c>
      <c r="CO36" s="261">
        <v>2675252</v>
      </c>
      <c r="CP36" s="261">
        <v>2322699</v>
      </c>
      <c r="CQ36" s="261">
        <v>2361547</v>
      </c>
      <c r="CR36" s="261">
        <v>159816</v>
      </c>
      <c r="CS36" s="261">
        <v>154322</v>
      </c>
      <c r="CT36" s="261">
        <v>2654034</v>
      </c>
      <c r="CU36" s="261">
        <v>2691634</v>
      </c>
      <c r="CV36" s="261">
        <v>2329950</v>
      </c>
      <c r="CW36" s="261">
        <v>2366906</v>
      </c>
      <c r="CX36" s="261">
        <v>165276</v>
      </c>
      <c r="CY36" s="261">
        <v>159578</v>
      </c>
      <c r="CZ36" s="261">
        <v>2670845</v>
      </c>
      <c r="DA36" s="261">
        <v>2705705</v>
      </c>
      <c r="DB36" s="261">
        <v>2336327</v>
      </c>
      <c r="DC36" s="261">
        <v>2371463</v>
      </c>
      <c r="DD36" s="261">
        <v>170510</v>
      </c>
      <c r="DE36" s="261">
        <v>164172</v>
      </c>
      <c r="DF36" s="261">
        <v>2689957</v>
      </c>
      <c r="DG36" s="261">
        <v>2723736</v>
      </c>
      <c r="DH36" s="261">
        <v>2344463</v>
      </c>
      <c r="DI36" s="261">
        <v>2378640</v>
      </c>
      <c r="DJ36" s="261">
        <v>176567</v>
      </c>
      <c r="DK36" s="261">
        <v>169765</v>
      </c>
      <c r="DL36" s="261">
        <v>2709984</v>
      </c>
      <c r="DM36" s="261">
        <v>2741538</v>
      </c>
      <c r="DN36" s="261">
        <v>2351891</v>
      </c>
      <c r="DO36" s="261">
        <v>2384035</v>
      </c>
      <c r="DP36" s="261">
        <v>183874</v>
      </c>
      <c r="DQ36" s="261">
        <v>176667</v>
      </c>
      <c r="DR36" s="261">
        <v>2727358</v>
      </c>
      <c r="DS36" s="261">
        <v>2755145</v>
      </c>
      <c r="DT36" s="261">
        <v>2356224</v>
      </c>
      <c r="DU36" s="261">
        <v>2385489</v>
      </c>
      <c r="DV36" s="261">
        <v>191487</v>
      </c>
      <c r="DW36" s="261">
        <v>183669</v>
      </c>
      <c r="DX36" s="261">
        <v>2749133</v>
      </c>
      <c r="DY36" s="261">
        <v>2774276</v>
      </c>
      <c r="DZ36" s="261">
        <v>2363664</v>
      </c>
      <c r="EA36" s="261">
        <v>2390503</v>
      </c>
      <c r="EB36" s="261">
        <v>200338</v>
      </c>
      <c r="EC36" s="261">
        <v>192149</v>
      </c>
      <c r="ED36" s="261">
        <v>2772525</v>
      </c>
      <c r="EE36" s="261">
        <v>2795630</v>
      </c>
      <c r="EF36" s="261">
        <v>2373854</v>
      </c>
      <c r="EG36" s="261">
        <v>2399328</v>
      </c>
      <c r="EH36" s="261">
        <v>208605</v>
      </c>
      <c r="EI36" s="261">
        <v>199764</v>
      </c>
    </row>
    <row r="37" spans="1:139" x14ac:dyDescent="0.2">
      <c r="A37" s="191" t="s">
        <v>43</v>
      </c>
      <c r="B37" s="261">
        <v>1308670</v>
      </c>
      <c r="C37" s="261">
        <v>1413989</v>
      </c>
      <c r="D37" s="261">
        <v>834145</v>
      </c>
      <c r="E37" s="261">
        <v>871716</v>
      </c>
      <c r="F37" s="261">
        <v>462782</v>
      </c>
      <c r="G37" s="261">
        <v>529583</v>
      </c>
      <c r="H37" s="261">
        <v>1321738</v>
      </c>
      <c r="I37" s="261">
        <v>1426347</v>
      </c>
      <c r="J37" s="261">
        <v>840756</v>
      </c>
      <c r="K37" s="261">
        <v>877314</v>
      </c>
      <c r="L37" s="261">
        <v>468725</v>
      </c>
      <c r="M37" s="261">
        <v>535588</v>
      </c>
      <c r="N37" s="261">
        <v>1336610</v>
      </c>
      <c r="O37" s="261">
        <v>1440394</v>
      </c>
      <c r="P37" s="261">
        <v>849400</v>
      </c>
      <c r="Q37" s="261">
        <v>884426</v>
      </c>
      <c r="R37" s="261">
        <v>474505</v>
      </c>
      <c r="S37" s="261">
        <v>541734</v>
      </c>
      <c r="T37" s="261">
        <v>1350711</v>
      </c>
      <c r="U37" s="261">
        <v>1454123</v>
      </c>
      <c r="V37" s="261">
        <v>856655</v>
      </c>
      <c r="W37" s="261">
        <v>892044</v>
      </c>
      <c r="X37" s="261">
        <v>480782</v>
      </c>
      <c r="Y37" s="261">
        <v>547341</v>
      </c>
      <c r="Z37" s="261">
        <v>1363827</v>
      </c>
      <c r="AA37" s="261">
        <v>1464581</v>
      </c>
      <c r="AB37" s="261">
        <v>863770</v>
      </c>
      <c r="AC37" s="261">
        <v>897065</v>
      </c>
      <c r="AD37" s="261">
        <v>486114</v>
      </c>
      <c r="AE37" s="261">
        <v>552139</v>
      </c>
      <c r="AF37" s="261">
        <v>1375800</v>
      </c>
      <c r="AG37" s="261">
        <v>1472553</v>
      </c>
      <c r="AH37" s="261">
        <v>870537</v>
      </c>
      <c r="AI37" s="261">
        <v>900867</v>
      </c>
      <c r="AJ37" s="261">
        <v>489183</v>
      </c>
      <c r="AK37" s="261">
        <v>554176</v>
      </c>
      <c r="AL37" s="261">
        <v>1379508</v>
      </c>
      <c r="AM37" s="261">
        <v>1473486</v>
      </c>
      <c r="AN37" s="261">
        <v>871566</v>
      </c>
      <c r="AO37" s="261">
        <v>900270</v>
      </c>
      <c r="AP37" s="261">
        <v>491214</v>
      </c>
      <c r="AQ37" s="261">
        <v>555161</v>
      </c>
      <c r="AR37" s="261">
        <v>1383269</v>
      </c>
      <c r="AS37" s="261">
        <v>1475412</v>
      </c>
      <c r="AT37" s="261">
        <v>873159</v>
      </c>
      <c r="AU37" s="261">
        <v>900137</v>
      </c>
      <c r="AV37" s="261">
        <v>492666</v>
      </c>
      <c r="AW37" s="261">
        <v>556528</v>
      </c>
      <c r="AX37" s="261">
        <v>1388701</v>
      </c>
      <c r="AY37" s="261">
        <v>1479611</v>
      </c>
      <c r="AZ37" s="261">
        <v>875336</v>
      </c>
      <c r="BA37" s="261">
        <v>901498</v>
      </c>
      <c r="BB37" s="261">
        <v>495205</v>
      </c>
      <c r="BC37" s="261">
        <v>558598</v>
      </c>
      <c r="BD37" s="261">
        <v>1398895</v>
      </c>
      <c r="BE37" s="261">
        <v>1490115</v>
      </c>
      <c r="BF37" s="261">
        <v>880423</v>
      </c>
      <c r="BG37" s="261">
        <v>906529</v>
      </c>
      <c r="BH37" s="261">
        <v>499464</v>
      </c>
      <c r="BI37" s="261">
        <v>563173</v>
      </c>
      <c r="BJ37" s="261">
        <v>1393628</v>
      </c>
      <c r="BK37" s="261">
        <v>1482601</v>
      </c>
      <c r="BL37" s="261">
        <v>873645</v>
      </c>
      <c r="BM37" s="261">
        <v>898102</v>
      </c>
      <c r="BN37" s="261">
        <v>500351</v>
      </c>
      <c r="BO37" s="261">
        <v>563688</v>
      </c>
      <c r="BP37" s="261">
        <v>1408665</v>
      </c>
      <c r="BQ37" s="261">
        <v>1496313</v>
      </c>
      <c r="BR37" s="261">
        <v>879931</v>
      </c>
      <c r="BS37" s="261">
        <v>902728</v>
      </c>
      <c r="BT37" s="261">
        <v>508411</v>
      </c>
      <c r="BU37" s="261">
        <v>571988</v>
      </c>
      <c r="BV37" s="261">
        <v>1421279</v>
      </c>
      <c r="BW37" s="261">
        <v>1507071</v>
      </c>
      <c r="BX37" s="261">
        <v>885326</v>
      </c>
      <c r="BY37" s="261">
        <v>906961</v>
      </c>
      <c r="BZ37" s="261">
        <v>514752</v>
      </c>
      <c r="CA37" s="261">
        <v>577744</v>
      </c>
      <c r="CB37" s="261">
        <v>1430851</v>
      </c>
      <c r="CC37" s="261">
        <v>1516955</v>
      </c>
      <c r="CD37" s="261">
        <v>889457</v>
      </c>
      <c r="CE37" s="261">
        <v>909942</v>
      </c>
      <c r="CF37" s="261">
        <v>519396</v>
      </c>
      <c r="CG37" s="261">
        <v>583820</v>
      </c>
      <c r="CH37" s="261">
        <v>1436774</v>
      </c>
      <c r="CI37" s="261">
        <v>1522000</v>
      </c>
      <c r="CJ37" s="261">
        <v>891778</v>
      </c>
      <c r="CK37" s="261">
        <v>911488</v>
      </c>
      <c r="CL37" s="261">
        <v>522292</v>
      </c>
      <c r="CM37" s="261">
        <v>586429</v>
      </c>
      <c r="CN37" s="261">
        <v>1443216</v>
      </c>
      <c r="CO37" s="261">
        <v>1527320</v>
      </c>
      <c r="CP37" s="261">
        <v>892857</v>
      </c>
      <c r="CQ37" s="261">
        <v>912247</v>
      </c>
      <c r="CR37" s="261">
        <v>526990</v>
      </c>
      <c r="CS37" s="261">
        <v>590470</v>
      </c>
      <c r="CT37" s="261">
        <v>1447247</v>
      </c>
      <c r="CU37" s="261">
        <v>1531223</v>
      </c>
      <c r="CV37" s="261">
        <v>893557</v>
      </c>
      <c r="CW37" s="261">
        <v>912230</v>
      </c>
      <c r="CX37" s="261">
        <v>529741</v>
      </c>
      <c r="CY37" s="261">
        <v>593607</v>
      </c>
      <c r="CZ37" s="261">
        <v>1449736</v>
      </c>
      <c r="DA37" s="261">
        <v>1534031</v>
      </c>
      <c r="DB37" s="261">
        <v>893569</v>
      </c>
      <c r="DC37" s="261">
        <v>912333</v>
      </c>
      <c r="DD37" s="261">
        <v>531983</v>
      </c>
      <c r="DE37" s="261">
        <v>595844</v>
      </c>
      <c r="DF37" s="261">
        <v>1452507</v>
      </c>
      <c r="DG37" s="261">
        <v>1536290</v>
      </c>
      <c r="DH37" s="261">
        <v>892944</v>
      </c>
      <c r="DI37" s="261">
        <v>910822</v>
      </c>
      <c r="DJ37" s="261">
        <v>534669</v>
      </c>
      <c r="DK37" s="261">
        <v>598819</v>
      </c>
      <c r="DL37" s="261">
        <v>1452404</v>
      </c>
      <c r="DM37" s="261">
        <v>1538219</v>
      </c>
      <c r="DN37" s="261">
        <v>890632</v>
      </c>
      <c r="DO37" s="261">
        <v>909725</v>
      </c>
      <c r="DP37" s="261">
        <v>536233</v>
      </c>
      <c r="DQ37" s="261">
        <v>601214</v>
      </c>
      <c r="DR37" s="261">
        <v>1449912</v>
      </c>
      <c r="DS37" s="261">
        <v>1538781</v>
      </c>
      <c r="DT37" s="261">
        <v>887535</v>
      </c>
      <c r="DU37" s="261">
        <v>907223</v>
      </c>
      <c r="DV37" s="261">
        <v>536314</v>
      </c>
      <c r="DW37" s="261">
        <v>603579</v>
      </c>
      <c r="DX37" s="261">
        <v>1449460</v>
      </c>
      <c r="DY37" s="261">
        <v>1538838</v>
      </c>
      <c r="DZ37" s="261">
        <v>885303</v>
      </c>
      <c r="EA37" s="261">
        <v>905608</v>
      </c>
      <c r="EB37" s="261">
        <v>537899</v>
      </c>
      <c r="EC37" s="261">
        <v>605011</v>
      </c>
      <c r="ED37" s="261">
        <v>1450250</v>
      </c>
      <c r="EE37" s="261">
        <v>1539413</v>
      </c>
      <c r="EF37" s="261">
        <v>884262</v>
      </c>
      <c r="EG37" s="261">
        <v>904602</v>
      </c>
      <c r="EH37" s="261">
        <v>539255</v>
      </c>
      <c r="EI37" s="261">
        <v>606122</v>
      </c>
    </row>
    <row r="38" spans="1:139" x14ac:dyDescent="0.2">
      <c r="A38" s="191" t="s">
        <v>44</v>
      </c>
      <c r="B38" s="261">
        <v>2603069</v>
      </c>
      <c r="C38" s="261">
        <v>2775178</v>
      </c>
      <c r="D38" s="261">
        <v>2283399</v>
      </c>
      <c r="E38" s="261">
        <v>2413529</v>
      </c>
      <c r="F38" s="261">
        <v>281569</v>
      </c>
      <c r="G38" s="261">
        <v>321448</v>
      </c>
      <c r="H38" s="261">
        <v>2631871</v>
      </c>
      <c r="I38" s="261">
        <v>2799682</v>
      </c>
      <c r="J38" s="261">
        <v>2304451</v>
      </c>
      <c r="K38" s="261">
        <v>2430701</v>
      </c>
      <c r="L38" s="261">
        <v>287125</v>
      </c>
      <c r="M38" s="261">
        <v>326286</v>
      </c>
      <c r="N38" s="261">
        <v>2657905</v>
      </c>
      <c r="O38" s="261">
        <v>2823288</v>
      </c>
      <c r="P38" s="261">
        <v>2323343</v>
      </c>
      <c r="Q38" s="261">
        <v>2446579</v>
      </c>
      <c r="R38" s="261">
        <v>292627</v>
      </c>
      <c r="S38" s="261">
        <v>331848</v>
      </c>
      <c r="T38" s="261">
        <v>2679145</v>
      </c>
      <c r="U38" s="261">
        <v>2842620</v>
      </c>
      <c r="V38" s="261">
        <v>2338130</v>
      </c>
      <c r="W38" s="261">
        <v>2459251</v>
      </c>
      <c r="X38" s="261">
        <v>297139</v>
      </c>
      <c r="Y38" s="261">
        <v>336638</v>
      </c>
      <c r="Z38" s="261">
        <v>2701782</v>
      </c>
      <c r="AA38" s="261">
        <v>2860166</v>
      </c>
      <c r="AB38" s="261">
        <v>2354682</v>
      </c>
      <c r="AC38" s="261">
        <v>2470291</v>
      </c>
      <c r="AD38" s="261">
        <v>300905</v>
      </c>
      <c r="AE38" s="261">
        <v>341114</v>
      </c>
      <c r="AF38" s="261">
        <v>2727498</v>
      </c>
      <c r="AG38" s="261">
        <v>2879787</v>
      </c>
      <c r="AH38" s="261">
        <v>2369492</v>
      </c>
      <c r="AI38" s="261">
        <v>2480158</v>
      </c>
      <c r="AJ38" s="261">
        <v>306768</v>
      </c>
      <c r="AK38" s="261">
        <v>346126</v>
      </c>
      <c r="AL38" s="261">
        <v>2745666</v>
      </c>
      <c r="AM38" s="261">
        <v>2895476</v>
      </c>
      <c r="AN38" s="261">
        <v>2381086</v>
      </c>
      <c r="AO38" s="261">
        <v>2489297</v>
      </c>
      <c r="AP38" s="261">
        <v>311082</v>
      </c>
      <c r="AQ38" s="261">
        <v>350141</v>
      </c>
      <c r="AR38" s="261">
        <v>2764349</v>
      </c>
      <c r="AS38" s="261">
        <v>2910476</v>
      </c>
      <c r="AT38" s="261">
        <v>2393176</v>
      </c>
      <c r="AU38" s="261">
        <v>2498062</v>
      </c>
      <c r="AV38" s="261">
        <v>315344</v>
      </c>
      <c r="AW38" s="261">
        <v>353816</v>
      </c>
      <c r="AX38" s="261">
        <v>2782847</v>
      </c>
      <c r="AY38" s="261">
        <v>2926556</v>
      </c>
      <c r="AZ38" s="261">
        <v>2405412</v>
      </c>
      <c r="BA38" s="261">
        <v>2507924</v>
      </c>
      <c r="BB38" s="261">
        <v>319419</v>
      </c>
      <c r="BC38" s="261">
        <v>357425</v>
      </c>
      <c r="BD38" s="261">
        <v>2805056</v>
      </c>
      <c r="BE38" s="261">
        <v>2942685</v>
      </c>
      <c r="BF38" s="261">
        <v>2420524</v>
      </c>
      <c r="BG38" s="261">
        <v>2517066</v>
      </c>
      <c r="BH38" s="261">
        <v>323810</v>
      </c>
      <c r="BI38" s="261">
        <v>361658</v>
      </c>
      <c r="BJ38" s="261">
        <v>2827430</v>
      </c>
      <c r="BK38" s="261">
        <v>2962870</v>
      </c>
      <c r="BL38" s="261">
        <v>2435916</v>
      </c>
      <c r="BM38" s="261">
        <v>2529984</v>
      </c>
      <c r="BN38" s="261">
        <v>328302</v>
      </c>
      <c r="BO38" s="261">
        <v>365929</v>
      </c>
      <c r="BP38" s="261">
        <v>2855141</v>
      </c>
      <c r="BQ38" s="261">
        <v>2987563</v>
      </c>
      <c r="BR38" s="261">
        <v>2455662</v>
      </c>
      <c r="BS38" s="261">
        <v>2546526</v>
      </c>
      <c r="BT38" s="261">
        <v>333616</v>
      </c>
      <c r="BU38" s="261">
        <v>370848</v>
      </c>
      <c r="BV38" s="261">
        <v>2880119</v>
      </c>
      <c r="BW38" s="261">
        <v>3007493</v>
      </c>
      <c r="BX38" s="261">
        <v>2473434</v>
      </c>
      <c r="BY38" s="261">
        <v>2560255</v>
      </c>
      <c r="BZ38" s="261">
        <v>338153</v>
      </c>
      <c r="CA38" s="261">
        <v>374301</v>
      </c>
      <c r="CB38" s="261">
        <v>2899079</v>
      </c>
      <c r="CC38" s="261">
        <v>3024837</v>
      </c>
      <c r="CD38" s="261">
        <v>2486376</v>
      </c>
      <c r="CE38" s="261">
        <v>2571160</v>
      </c>
      <c r="CF38" s="261">
        <v>341855</v>
      </c>
      <c r="CG38" s="261">
        <v>377868</v>
      </c>
      <c r="CH38" s="261">
        <v>2919067</v>
      </c>
      <c r="CI38" s="261">
        <v>3042021</v>
      </c>
      <c r="CJ38" s="261">
        <v>2499550</v>
      </c>
      <c r="CK38" s="261">
        <v>2581837</v>
      </c>
      <c r="CL38" s="261">
        <v>346382</v>
      </c>
      <c r="CM38" s="261">
        <v>381805</v>
      </c>
      <c r="CN38" s="261">
        <v>2937177</v>
      </c>
      <c r="CO38" s="261">
        <v>3058799</v>
      </c>
      <c r="CP38" s="261">
        <v>2510928</v>
      </c>
      <c r="CQ38" s="261">
        <v>2591611</v>
      </c>
      <c r="CR38" s="261">
        <v>350527</v>
      </c>
      <c r="CS38" s="261">
        <v>385802</v>
      </c>
      <c r="CT38" s="261">
        <v>2944699</v>
      </c>
      <c r="CU38" s="261">
        <v>3064942</v>
      </c>
      <c r="CV38" s="261">
        <v>2513634</v>
      </c>
      <c r="CW38" s="261">
        <v>2592788</v>
      </c>
      <c r="CX38" s="261">
        <v>352675</v>
      </c>
      <c r="CY38" s="261">
        <v>387936</v>
      </c>
      <c r="CZ38" s="261">
        <v>2952606</v>
      </c>
      <c r="DA38" s="261">
        <v>3071475</v>
      </c>
      <c r="DB38" s="261">
        <v>2517070</v>
      </c>
      <c r="DC38" s="261">
        <v>2595033</v>
      </c>
      <c r="DD38" s="261">
        <v>355021</v>
      </c>
      <c r="DE38" s="261">
        <v>390228</v>
      </c>
      <c r="DF38" s="261">
        <v>2962563</v>
      </c>
      <c r="DG38" s="261">
        <v>3078095</v>
      </c>
      <c r="DH38" s="261">
        <v>2521934</v>
      </c>
      <c r="DI38" s="261">
        <v>2597080</v>
      </c>
      <c r="DJ38" s="261">
        <v>358062</v>
      </c>
      <c r="DK38" s="261">
        <v>392883</v>
      </c>
      <c r="DL38" s="261">
        <v>2970979</v>
      </c>
      <c r="DM38" s="261">
        <v>3085314</v>
      </c>
      <c r="DN38" s="261">
        <v>2525228</v>
      </c>
      <c r="DO38" s="261">
        <v>2599573</v>
      </c>
      <c r="DP38" s="261">
        <v>360472</v>
      </c>
      <c r="DQ38" s="261">
        <v>395101</v>
      </c>
      <c r="DR38" s="261">
        <v>2979514</v>
      </c>
      <c r="DS38" s="261">
        <v>3092231</v>
      </c>
      <c r="DT38" s="261">
        <v>2528789</v>
      </c>
      <c r="DU38" s="261">
        <v>2601233</v>
      </c>
      <c r="DV38" s="261">
        <v>362834</v>
      </c>
      <c r="DW38" s="261">
        <v>397299</v>
      </c>
      <c r="DX38" s="261">
        <v>2987777</v>
      </c>
      <c r="DY38" s="261">
        <v>3099426</v>
      </c>
      <c r="DZ38" s="261">
        <v>2532983</v>
      </c>
      <c r="EA38" s="261">
        <v>2604245</v>
      </c>
      <c r="EB38" s="261">
        <v>365005</v>
      </c>
      <c r="EC38" s="261">
        <v>399496</v>
      </c>
      <c r="ED38" s="261">
        <v>2998664</v>
      </c>
      <c r="EE38" s="261">
        <v>3109948</v>
      </c>
      <c r="EF38" s="261">
        <v>2538816</v>
      </c>
      <c r="EG38" s="261">
        <v>2609377</v>
      </c>
      <c r="EH38" s="261">
        <v>366795</v>
      </c>
      <c r="EI38" s="261">
        <v>401583</v>
      </c>
    </row>
    <row r="39" spans="1:139" x14ac:dyDescent="0.2">
      <c r="A39" s="191" t="s">
        <v>45</v>
      </c>
      <c r="B39" s="261">
        <v>435987</v>
      </c>
      <c r="C39" s="261">
        <v>440566</v>
      </c>
      <c r="D39" s="261">
        <v>405852</v>
      </c>
      <c r="E39" s="261">
        <v>409976</v>
      </c>
      <c r="F39" s="261">
        <v>1664</v>
      </c>
      <c r="G39" s="261">
        <v>1105</v>
      </c>
      <c r="H39" s="261">
        <v>441004</v>
      </c>
      <c r="I39" s="261">
        <v>445250</v>
      </c>
      <c r="J39" s="261">
        <v>410248</v>
      </c>
      <c r="K39" s="261">
        <v>413922</v>
      </c>
      <c r="L39" s="261">
        <v>1742</v>
      </c>
      <c r="M39" s="261">
        <v>1187</v>
      </c>
      <c r="N39" s="261">
        <v>442680</v>
      </c>
      <c r="O39" s="261">
        <v>447185</v>
      </c>
      <c r="P39" s="261">
        <v>411219</v>
      </c>
      <c r="Q39" s="261">
        <v>415399</v>
      </c>
      <c r="R39" s="261">
        <v>1751</v>
      </c>
      <c r="S39" s="261">
        <v>1159</v>
      </c>
      <c r="T39" s="261">
        <v>444034</v>
      </c>
      <c r="U39" s="261">
        <v>448397</v>
      </c>
      <c r="V39" s="261">
        <v>411821</v>
      </c>
      <c r="W39" s="261">
        <v>415843</v>
      </c>
      <c r="X39" s="261">
        <v>1837</v>
      </c>
      <c r="Y39" s="261">
        <v>1197</v>
      </c>
      <c r="Z39" s="261">
        <v>446964</v>
      </c>
      <c r="AA39" s="261">
        <v>450543</v>
      </c>
      <c r="AB39" s="261">
        <v>413721</v>
      </c>
      <c r="AC39" s="261">
        <v>417059</v>
      </c>
      <c r="AD39" s="261">
        <v>1897</v>
      </c>
      <c r="AE39" s="261">
        <v>1213</v>
      </c>
      <c r="AF39" s="261">
        <v>450348</v>
      </c>
      <c r="AG39" s="261">
        <v>453425</v>
      </c>
      <c r="AH39" s="261">
        <v>415544</v>
      </c>
      <c r="AI39" s="261">
        <v>418245</v>
      </c>
      <c r="AJ39" s="261">
        <v>2400</v>
      </c>
      <c r="AK39" s="261">
        <v>1656</v>
      </c>
      <c r="AL39" s="261">
        <v>452278</v>
      </c>
      <c r="AM39" s="261">
        <v>454683</v>
      </c>
      <c r="AN39" s="261">
        <v>416658</v>
      </c>
      <c r="AO39" s="261">
        <v>418783</v>
      </c>
      <c r="AP39" s="261">
        <v>2647</v>
      </c>
      <c r="AQ39" s="261">
        <v>1863</v>
      </c>
      <c r="AR39" s="261">
        <v>454955</v>
      </c>
      <c r="AS39" s="261">
        <v>456712</v>
      </c>
      <c r="AT39" s="261">
        <v>418751</v>
      </c>
      <c r="AU39" s="261">
        <v>420222</v>
      </c>
      <c r="AV39" s="261">
        <v>2875</v>
      </c>
      <c r="AW39" s="261">
        <v>1970</v>
      </c>
      <c r="AX39" s="261">
        <v>459514</v>
      </c>
      <c r="AY39" s="261">
        <v>460116</v>
      </c>
      <c r="AZ39" s="261">
        <v>422587</v>
      </c>
      <c r="BA39" s="261">
        <v>422999</v>
      </c>
      <c r="BB39" s="261">
        <v>3061</v>
      </c>
      <c r="BC39" s="261">
        <v>2162</v>
      </c>
      <c r="BD39" s="261">
        <v>465009</v>
      </c>
      <c r="BE39" s="261">
        <v>465000</v>
      </c>
      <c r="BF39" s="261">
        <v>427243</v>
      </c>
      <c r="BG39" s="261">
        <v>427174</v>
      </c>
      <c r="BH39" s="261">
        <v>3276</v>
      </c>
      <c r="BI39" s="261">
        <v>2335</v>
      </c>
      <c r="BJ39" s="261">
        <v>470322</v>
      </c>
      <c r="BK39" s="261">
        <v>469780</v>
      </c>
      <c r="BL39" s="261">
        <v>432000</v>
      </c>
      <c r="BM39" s="261">
        <v>430916</v>
      </c>
      <c r="BN39" s="261">
        <v>3435</v>
      </c>
      <c r="BO39" s="261">
        <v>2409</v>
      </c>
      <c r="BP39" s="261">
        <v>477351</v>
      </c>
      <c r="BQ39" s="261">
        <v>475341</v>
      </c>
      <c r="BR39" s="261">
        <v>438157</v>
      </c>
      <c r="BS39" s="261">
        <v>435897</v>
      </c>
      <c r="BT39" s="261">
        <v>3670</v>
      </c>
      <c r="BU39" s="261">
        <v>2557</v>
      </c>
      <c r="BV39" s="261">
        <v>483767</v>
      </c>
      <c r="BW39" s="261">
        <v>480939</v>
      </c>
      <c r="BX39" s="261">
        <v>443829</v>
      </c>
      <c r="BY39" s="261">
        <v>440610</v>
      </c>
      <c r="BZ39" s="261">
        <v>3801</v>
      </c>
      <c r="CA39" s="261">
        <v>2659</v>
      </c>
      <c r="CB39" s="261">
        <v>489938</v>
      </c>
      <c r="CC39" s="261">
        <v>486477</v>
      </c>
      <c r="CD39" s="261">
        <v>449334</v>
      </c>
      <c r="CE39" s="261">
        <v>445465</v>
      </c>
      <c r="CF39" s="261">
        <v>3958</v>
      </c>
      <c r="CG39" s="261">
        <v>2707</v>
      </c>
      <c r="CH39" s="261">
        <v>493860</v>
      </c>
      <c r="CI39" s="261">
        <v>490122</v>
      </c>
      <c r="CJ39" s="261">
        <v>452347</v>
      </c>
      <c r="CK39" s="261">
        <v>448273</v>
      </c>
      <c r="CL39" s="261">
        <v>4116</v>
      </c>
      <c r="CM39" s="261">
        <v>2801</v>
      </c>
      <c r="CN39" s="261">
        <v>497251</v>
      </c>
      <c r="CO39" s="261">
        <v>493471</v>
      </c>
      <c r="CP39" s="261">
        <v>455131</v>
      </c>
      <c r="CQ39" s="261">
        <v>450812</v>
      </c>
      <c r="CR39" s="261">
        <v>4235</v>
      </c>
      <c r="CS39" s="261">
        <v>2863</v>
      </c>
      <c r="CT39" s="261">
        <v>500343</v>
      </c>
      <c r="CU39" s="261">
        <v>496878</v>
      </c>
      <c r="CV39" s="261">
        <v>457093</v>
      </c>
      <c r="CW39" s="261">
        <v>452877</v>
      </c>
      <c r="CX39" s="261">
        <v>4638</v>
      </c>
      <c r="CY39" s="261">
        <v>3280</v>
      </c>
      <c r="CZ39" s="261">
        <v>503986</v>
      </c>
      <c r="DA39" s="261">
        <v>499768</v>
      </c>
      <c r="DB39" s="261">
        <v>459644</v>
      </c>
      <c r="DC39" s="261">
        <v>454785</v>
      </c>
      <c r="DD39" s="261">
        <v>4988</v>
      </c>
      <c r="DE39" s="261">
        <v>3591</v>
      </c>
      <c r="DF39" s="261">
        <v>509354</v>
      </c>
      <c r="DG39" s="261">
        <v>504210</v>
      </c>
      <c r="DH39" s="261">
        <v>463745</v>
      </c>
      <c r="DI39" s="261">
        <v>458137</v>
      </c>
      <c r="DJ39" s="261">
        <v>5081</v>
      </c>
      <c r="DK39" s="261">
        <v>3673</v>
      </c>
      <c r="DL39" s="261">
        <v>513905</v>
      </c>
      <c r="DM39" s="261">
        <v>507986</v>
      </c>
      <c r="DN39" s="261">
        <v>467317</v>
      </c>
      <c r="DO39" s="261">
        <v>461136</v>
      </c>
      <c r="DP39" s="261">
        <v>5215</v>
      </c>
      <c r="DQ39" s="261">
        <v>3762</v>
      </c>
      <c r="DR39" s="261">
        <v>518661</v>
      </c>
      <c r="DS39" s="261">
        <v>511842</v>
      </c>
      <c r="DT39" s="261">
        <v>471269</v>
      </c>
      <c r="DU39" s="261">
        <v>464293</v>
      </c>
      <c r="DV39" s="261">
        <v>5357</v>
      </c>
      <c r="DW39" s="261">
        <v>3916</v>
      </c>
      <c r="DX39" s="261">
        <v>523990</v>
      </c>
      <c r="DY39" s="261">
        <v>516873</v>
      </c>
      <c r="DZ39" s="261">
        <v>475652</v>
      </c>
      <c r="EA39" s="261">
        <v>468389</v>
      </c>
      <c r="EB39" s="261">
        <v>5592</v>
      </c>
      <c r="EC39" s="261">
        <v>4050</v>
      </c>
      <c r="ED39" s="261">
        <v>530165</v>
      </c>
      <c r="EE39" s="261">
        <v>522925</v>
      </c>
      <c r="EF39" s="261">
        <v>480889</v>
      </c>
      <c r="EG39" s="261">
        <v>473477</v>
      </c>
      <c r="EH39" s="261">
        <v>5785</v>
      </c>
      <c r="EI39" s="261">
        <v>4284</v>
      </c>
    </row>
    <row r="40" spans="1:139" x14ac:dyDescent="0.2">
      <c r="A40" s="191" t="s">
        <v>46</v>
      </c>
      <c r="B40" s="261">
        <v>812057</v>
      </c>
      <c r="C40" s="261">
        <v>844935</v>
      </c>
      <c r="D40" s="261">
        <v>764789</v>
      </c>
      <c r="E40" s="261">
        <v>795284</v>
      </c>
      <c r="F40" s="261">
        <v>31760</v>
      </c>
      <c r="G40" s="261">
        <v>33053</v>
      </c>
      <c r="H40" s="261">
        <v>821371</v>
      </c>
      <c r="I40" s="261">
        <v>852369</v>
      </c>
      <c r="J40" s="261">
        <v>772275</v>
      </c>
      <c r="K40" s="261">
        <v>800807</v>
      </c>
      <c r="L40" s="261">
        <v>32605</v>
      </c>
      <c r="M40" s="261">
        <v>33999</v>
      </c>
      <c r="N40" s="261">
        <v>828480</v>
      </c>
      <c r="O40" s="261">
        <v>857938</v>
      </c>
      <c r="P40" s="261">
        <v>777820</v>
      </c>
      <c r="Q40" s="261">
        <v>804716</v>
      </c>
      <c r="R40" s="261">
        <v>33622</v>
      </c>
      <c r="S40" s="261">
        <v>35075</v>
      </c>
      <c r="T40" s="261">
        <v>833828</v>
      </c>
      <c r="U40" s="261">
        <v>861988</v>
      </c>
      <c r="V40" s="261">
        <v>781843</v>
      </c>
      <c r="W40" s="261">
        <v>807425</v>
      </c>
      <c r="X40" s="261">
        <v>34517</v>
      </c>
      <c r="Y40" s="261">
        <v>35877</v>
      </c>
      <c r="Z40" s="261">
        <v>839233</v>
      </c>
      <c r="AA40" s="261">
        <v>865531</v>
      </c>
      <c r="AB40" s="261">
        <v>785277</v>
      </c>
      <c r="AC40" s="261">
        <v>809461</v>
      </c>
      <c r="AD40" s="261">
        <v>35543</v>
      </c>
      <c r="AE40" s="261">
        <v>36481</v>
      </c>
      <c r="AF40" s="261">
        <v>844840</v>
      </c>
      <c r="AG40" s="261">
        <v>868980</v>
      </c>
      <c r="AH40" s="261">
        <v>787136</v>
      </c>
      <c r="AI40" s="261">
        <v>809591</v>
      </c>
      <c r="AJ40" s="261">
        <v>37079</v>
      </c>
      <c r="AK40" s="261">
        <v>37747</v>
      </c>
      <c r="AL40" s="261">
        <v>848628</v>
      </c>
      <c r="AM40" s="261">
        <v>871208</v>
      </c>
      <c r="AN40" s="261">
        <v>788926</v>
      </c>
      <c r="AO40" s="261">
        <v>809900</v>
      </c>
      <c r="AP40" s="261">
        <v>38100</v>
      </c>
      <c r="AQ40" s="261">
        <v>38677</v>
      </c>
      <c r="AR40" s="261">
        <v>853489</v>
      </c>
      <c r="AS40" s="261">
        <v>874803</v>
      </c>
      <c r="AT40" s="261">
        <v>791714</v>
      </c>
      <c r="AU40" s="261">
        <v>811826</v>
      </c>
      <c r="AV40" s="261">
        <v>38967</v>
      </c>
      <c r="AW40" s="261">
        <v>39404</v>
      </c>
      <c r="AX40" s="261">
        <v>859281</v>
      </c>
      <c r="AY40" s="261">
        <v>879362</v>
      </c>
      <c r="AZ40" s="261">
        <v>795290</v>
      </c>
      <c r="BA40" s="261">
        <v>814429</v>
      </c>
      <c r="BB40" s="261">
        <v>40201</v>
      </c>
      <c r="BC40" s="261">
        <v>40207</v>
      </c>
      <c r="BD40" s="261">
        <v>865386</v>
      </c>
      <c r="BE40" s="261">
        <v>883984</v>
      </c>
      <c r="BF40" s="261">
        <v>799395</v>
      </c>
      <c r="BG40" s="261">
        <v>816909</v>
      </c>
      <c r="BH40" s="261">
        <v>41165</v>
      </c>
      <c r="BI40" s="261">
        <v>41226</v>
      </c>
      <c r="BJ40" s="261">
        <v>872029</v>
      </c>
      <c r="BK40" s="261">
        <v>889468</v>
      </c>
      <c r="BL40" s="261">
        <v>803765</v>
      </c>
      <c r="BM40" s="261">
        <v>820464</v>
      </c>
      <c r="BN40" s="261">
        <v>42372</v>
      </c>
      <c r="BO40" s="261">
        <v>42115</v>
      </c>
      <c r="BP40" s="261">
        <v>878006</v>
      </c>
      <c r="BQ40" s="261">
        <v>894687</v>
      </c>
      <c r="BR40" s="261">
        <v>807225</v>
      </c>
      <c r="BS40" s="261">
        <v>823459</v>
      </c>
      <c r="BT40" s="261">
        <v>43749</v>
      </c>
      <c r="BU40" s="261">
        <v>43245</v>
      </c>
      <c r="BV40" s="261">
        <v>883334</v>
      </c>
      <c r="BW40" s="261">
        <v>900106</v>
      </c>
      <c r="BX40" s="261">
        <v>810476</v>
      </c>
      <c r="BY40" s="261">
        <v>826720</v>
      </c>
      <c r="BZ40" s="261">
        <v>44767</v>
      </c>
      <c r="CA40" s="261">
        <v>44298</v>
      </c>
      <c r="CB40" s="261">
        <v>890564</v>
      </c>
      <c r="CC40" s="261">
        <v>905814</v>
      </c>
      <c r="CD40" s="261">
        <v>814650</v>
      </c>
      <c r="CE40" s="261">
        <v>829811</v>
      </c>
      <c r="CF40" s="261">
        <v>46423</v>
      </c>
      <c r="CG40" s="261">
        <v>45477</v>
      </c>
      <c r="CH40" s="261">
        <v>899064</v>
      </c>
      <c r="CI40" s="261">
        <v>913619</v>
      </c>
      <c r="CJ40" s="261">
        <v>820790</v>
      </c>
      <c r="CK40" s="261">
        <v>835525</v>
      </c>
      <c r="CL40" s="261">
        <v>47873</v>
      </c>
      <c r="CM40" s="261">
        <v>46523</v>
      </c>
      <c r="CN40" s="261">
        <v>908111</v>
      </c>
      <c r="CO40" s="261">
        <v>921425</v>
      </c>
      <c r="CP40" s="261">
        <v>827339</v>
      </c>
      <c r="CQ40" s="261">
        <v>840902</v>
      </c>
      <c r="CR40" s="261">
        <v>49141</v>
      </c>
      <c r="CS40" s="261">
        <v>47597</v>
      </c>
      <c r="CT40" s="261">
        <v>913965</v>
      </c>
      <c r="CU40" s="261">
        <v>926573</v>
      </c>
      <c r="CV40" s="261">
        <v>831088</v>
      </c>
      <c r="CW40" s="261">
        <v>844167</v>
      </c>
      <c r="CX40" s="261">
        <v>50199</v>
      </c>
      <c r="CY40" s="261">
        <v>48406</v>
      </c>
      <c r="CZ40" s="261">
        <v>921003</v>
      </c>
      <c r="DA40" s="261">
        <v>932320</v>
      </c>
      <c r="DB40" s="261">
        <v>835751</v>
      </c>
      <c r="DC40" s="261">
        <v>847728</v>
      </c>
      <c r="DD40" s="261">
        <v>51068</v>
      </c>
      <c r="DE40" s="261">
        <v>49225</v>
      </c>
      <c r="DF40" s="261">
        <v>928122</v>
      </c>
      <c r="DG40" s="261">
        <v>937292</v>
      </c>
      <c r="DH40" s="261">
        <v>840453</v>
      </c>
      <c r="DI40" s="261">
        <v>850684</v>
      </c>
      <c r="DJ40" s="261">
        <v>52230</v>
      </c>
      <c r="DK40" s="261">
        <v>50106</v>
      </c>
      <c r="DL40" s="261">
        <v>936022</v>
      </c>
      <c r="DM40" s="261">
        <v>943500</v>
      </c>
      <c r="DN40" s="261">
        <v>844673</v>
      </c>
      <c r="DO40" s="261">
        <v>853551</v>
      </c>
      <c r="DP40" s="261">
        <v>53735</v>
      </c>
      <c r="DQ40" s="261">
        <v>51228</v>
      </c>
      <c r="DR40" s="261">
        <v>942786</v>
      </c>
      <c r="DS40" s="261">
        <v>948721</v>
      </c>
      <c r="DT40" s="261">
        <v>848447</v>
      </c>
      <c r="DU40" s="261">
        <v>856059</v>
      </c>
      <c r="DV40" s="261">
        <v>54852</v>
      </c>
      <c r="DW40" s="261">
        <v>52159</v>
      </c>
      <c r="DX40" s="261">
        <v>950719</v>
      </c>
      <c r="DY40" s="261">
        <v>955205</v>
      </c>
      <c r="DZ40" s="261">
        <v>852767</v>
      </c>
      <c r="EA40" s="261">
        <v>859215</v>
      </c>
      <c r="EB40" s="261">
        <v>56276</v>
      </c>
      <c r="EC40" s="261">
        <v>53313</v>
      </c>
      <c r="ED40" s="261">
        <v>957256</v>
      </c>
      <c r="EE40" s="261">
        <v>960319</v>
      </c>
      <c r="EF40" s="261">
        <v>856870</v>
      </c>
      <c r="EG40" s="261">
        <v>862324</v>
      </c>
      <c r="EH40" s="261">
        <v>57276</v>
      </c>
      <c r="EI40" s="261">
        <v>53932</v>
      </c>
    </row>
    <row r="41" spans="1:139" s="90" customFormat="1" x14ac:dyDescent="0.2">
      <c r="A41" s="191" t="s">
        <v>47</v>
      </c>
      <c r="B41" s="261">
        <v>804554</v>
      </c>
      <c r="C41" s="261">
        <v>777024</v>
      </c>
      <c r="D41" s="261">
        <v>703606</v>
      </c>
      <c r="E41" s="261">
        <v>670961</v>
      </c>
      <c r="F41" s="261">
        <v>57110</v>
      </c>
      <c r="G41" s="261">
        <v>56333</v>
      </c>
      <c r="H41" s="261">
        <v>847448</v>
      </c>
      <c r="I41" s="261">
        <v>818872</v>
      </c>
      <c r="J41" s="261">
        <v>739547</v>
      </c>
      <c r="K41" s="261">
        <v>705442</v>
      </c>
      <c r="L41" s="261">
        <v>60172</v>
      </c>
      <c r="M41" s="261">
        <v>59701</v>
      </c>
      <c r="N41" s="261">
        <v>897301</v>
      </c>
      <c r="O41" s="261">
        <v>866803</v>
      </c>
      <c r="P41" s="261">
        <v>780331</v>
      </c>
      <c r="Q41" s="261">
        <v>744274</v>
      </c>
      <c r="R41" s="261">
        <v>64753</v>
      </c>
      <c r="S41" s="261">
        <v>63304</v>
      </c>
      <c r="T41" s="261">
        <v>942998</v>
      </c>
      <c r="U41" s="261">
        <v>910193</v>
      </c>
      <c r="V41" s="261">
        <v>816824</v>
      </c>
      <c r="W41" s="261">
        <v>778195</v>
      </c>
      <c r="X41" s="261">
        <v>69388</v>
      </c>
      <c r="Y41" s="261">
        <v>67252</v>
      </c>
      <c r="Z41" s="261">
        <v>985296</v>
      </c>
      <c r="AA41" s="261">
        <v>949422</v>
      </c>
      <c r="AB41" s="261">
        <v>849671</v>
      </c>
      <c r="AC41" s="261">
        <v>808081</v>
      </c>
      <c r="AD41" s="261">
        <v>73172</v>
      </c>
      <c r="AE41" s="261">
        <v>70681</v>
      </c>
      <c r="AF41" s="261">
        <v>1028426</v>
      </c>
      <c r="AG41" s="261">
        <v>990315</v>
      </c>
      <c r="AH41" s="261">
        <v>882883</v>
      </c>
      <c r="AI41" s="261">
        <v>838381</v>
      </c>
      <c r="AJ41" s="261">
        <v>76841</v>
      </c>
      <c r="AK41" s="261">
        <v>74715</v>
      </c>
      <c r="AL41" s="261">
        <v>1067549</v>
      </c>
      <c r="AM41" s="261">
        <v>1030850</v>
      </c>
      <c r="AN41" s="261">
        <v>910795</v>
      </c>
      <c r="AO41" s="261">
        <v>866465</v>
      </c>
      <c r="AP41" s="261">
        <v>81849</v>
      </c>
      <c r="AQ41" s="261">
        <v>79897</v>
      </c>
      <c r="AR41" s="261">
        <v>1104027</v>
      </c>
      <c r="AS41" s="261">
        <v>1069764</v>
      </c>
      <c r="AT41" s="261">
        <v>935901</v>
      </c>
      <c r="AU41" s="261">
        <v>892798</v>
      </c>
      <c r="AV41" s="261">
        <v>86755</v>
      </c>
      <c r="AW41" s="261">
        <v>84874</v>
      </c>
      <c r="AX41" s="261">
        <v>1140715</v>
      </c>
      <c r="AY41" s="261">
        <v>1108135</v>
      </c>
      <c r="AZ41" s="261">
        <v>961273</v>
      </c>
      <c r="BA41" s="261">
        <v>918829</v>
      </c>
      <c r="BB41" s="261">
        <v>91777</v>
      </c>
      <c r="BC41" s="261">
        <v>89436</v>
      </c>
      <c r="BD41" s="261">
        <v>1189636</v>
      </c>
      <c r="BE41" s="261">
        <v>1156586</v>
      </c>
      <c r="BF41" s="261">
        <v>995967</v>
      </c>
      <c r="BG41" s="261">
        <v>951947</v>
      </c>
      <c r="BH41" s="261">
        <v>98189</v>
      </c>
      <c r="BI41" s="261">
        <v>95925</v>
      </c>
      <c r="BJ41" s="261">
        <v>1233297</v>
      </c>
      <c r="BK41" s="261">
        <v>1198846</v>
      </c>
      <c r="BL41" s="261">
        <v>1024797</v>
      </c>
      <c r="BM41" s="261">
        <v>978056</v>
      </c>
      <c r="BN41" s="261">
        <v>104735</v>
      </c>
      <c r="BO41" s="261">
        <v>102540</v>
      </c>
      <c r="BP41" s="261">
        <v>1278665</v>
      </c>
      <c r="BQ41" s="261">
        <v>1243993</v>
      </c>
      <c r="BR41" s="261">
        <v>1054175</v>
      </c>
      <c r="BS41" s="261">
        <v>1005835</v>
      </c>
      <c r="BT41" s="261">
        <v>111811</v>
      </c>
      <c r="BU41" s="261">
        <v>109693</v>
      </c>
      <c r="BV41" s="261">
        <v>1317020</v>
      </c>
      <c r="BW41" s="261">
        <v>1284052</v>
      </c>
      <c r="BX41" s="261">
        <v>1077717</v>
      </c>
      <c r="BY41" s="261">
        <v>1029970</v>
      </c>
      <c r="BZ41" s="261">
        <v>118094</v>
      </c>
      <c r="CA41" s="261">
        <v>115872</v>
      </c>
      <c r="CB41" s="261">
        <v>1343029</v>
      </c>
      <c r="CC41" s="261">
        <v>1310601</v>
      </c>
      <c r="CD41" s="261">
        <v>1091495</v>
      </c>
      <c r="CE41" s="261">
        <v>1043749</v>
      </c>
      <c r="CF41" s="261">
        <v>123314</v>
      </c>
      <c r="CG41" s="261">
        <v>120886</v>
      </c>
      <c r="CH41" s="261">
        <v>1357047</v>
      </c>
      <c r="CI41" s="261">
        <v>1327618</v>
      </c>
      <c r="CJ41" s="261">
        <v>1096995</v>
      </c>
      <c r="CK41" s="261">
        <v>1051713</v>
      </c>
      <c r="CL41" s="261">
        <v>126941</v>
      </c>
      <c r="CM41" s="261">
        <v>124485</v>
      </c>
      <c r="CN41" s="261">
        <v>1364140</v>
      </c>
      <c r="CO41" s="261">
        <v>1338324</v>
      </c>
      <c r="CP41" s="261">
        <v>1097612</v>
      </c>
      <c r="CQ41" s="261">
        <v>1054571</v>
      </c>
      <c r="CR41" s="261">
        <v>129501</v>
      </c>
      <c r="CS41" s="261">
        <v>127156</v>
      </c>
      <c r="CT41" s="261">
        <v>1367811</v>
      </c>
      <c r="CU41" s="261">
        <v>1344988</v>
      </c>
      <c r="CV41" s="261">
        <v>1096882</v>
      </c>
      <c r="CW41" s="261">
        <v>1055998</v>
      </c>
      <c r="CX41" s="261">
        <v>131437</v>
      </c>
      <c r="CY41" s="261">
        <v>129435</v>
      </c>
      <c r="CZ41" s="261">
        <v>1383029</v>
      </c>
      <c r="DA41" s="261">
        <v>1361537</v>
      </c>
      <c r="DB41" s="261">
        <v>1103758</v>
      </c>
      <c r="DC41" s="261">
        <v>1063551</v>
      </c>
      <c r="DD41" s="261">
        <v>136297</v>
      </c>
      <c r="DE41" s="261">
        <v>134298</v>
      </c>
      <c r="DF41" s="261">
        <v>1397941</v>
      </c>
      <c r="DG41" s="261">
        <v>1379031</v>
      </c>
      <c r="DH41" s="261">
        <v>1111348</v>
      </c>
      <c r="DI41" s="261">
        <v>1072076</v>
      </c>
      <c r="DJ41" s="261">
        <v>139264</v>
      </c>
      <c r="DK41" s="261">
        <v>137779</v>
      </c>
      <c r="DL41" s="261">
        <v>1417728</v>
      </c>
      <c r="DM41" s="261">
        <v>1401284</v>
      </c>
      <c r="DN41" s="261">
        <v>1122125</v>
      </c>
      <c r="DO41" s="261">
        <v>1083273</v>
      </c>
      <c r="DP41" s="261">
        <v>143718</v>
      </c>
      <c r="DQ41" s="261">
        <v>143021</v>
      </c>
      <c r="DR41" s="261">
        <v>1441181</v>
      </c>
      <c r="DS41" s="261">
        <v>1427485</v>
      </c>
      <c r="DT41" s="261">
        <v>1134678</v>
      </c>
      <c r="DU41" s="261">
        <v>1096685</v>
      </c>
      <c r="DV41" s="261">
        <v>149525</v>
      </c>
      <c r="DW41" s="261">
        <v>149651</v>
      </c>
      <c r="DX41" s="261">
        <v>1465904</v>
      </c>
      <c r="DY41" s="261">
        <v>1453868</v>
      </c>
      <c r="DZ41" s="261">
        <v>1147678</v>
      </c>
      <c r="EA41" s="261">
        <v>1109228</v>
      </c>
      <c r="EB41" s="261">
        <v>156055</v>
      </c>
      <c r="EC41" s="261">
        <v>157130</v>
      </c>
      <c r="ED41" s="261">
        <v>1491290</v>
      </c>
      <c r="EE41" s="261">
        <v>1481115</v>
      </c>
      <c r="EF41" s="261">
        <v>1160736</v>
      </c>
      <c r="EG41" s="261">
        <v>1122077</v>
      </c>
      <c r="EH41" s="261">
        <v>162631</v>
      </c>
      <c r="EI41" s="261">
        <v>164885</v>
      </c>
    </row>
    <row r="42" spans="1:139" x14ac:dyDescent="0.2">
      <c r="A42" s="191" t="s">
        <v>48</v>
      </c>
      <c r="B42" s="261">
        <v>567809</v>
      </c>
      <c r="C42" s="261">
        <v>589752</v>
      </c>
      <c r="D42" s="261">
        <v>556313</v>
      </c>
      <c r="E42" s="261">
        <v>578665</v>
      </c>
      <c r="F42" s="261">
        <v>4472</v>
      </c>
      <c r="G42" s="261">
        <v>3683</v>
      </c>
      <c r="H42" s="261">
        <v>576475</v>
      </c>
      <c r="I42" s="261">
        <v>598244</v>
      </c>
      <c r="J42" s="261">
        <v>563994</v>
      </c>
      <c r="K42" s="261">
        <v>586132</v>
      </c>
      <c r="L42" s="261">
        <v>4820</v>
      </c>
      <c r="M42" s="261">
        <v>4005</v>
      </c>
      <c r="N42" s="261">
        <v>583972</v>
      </c>
      <c r="O42" s="261">
        <v>605453</v>
      </c>
      <c r="P42" s="261">
        <v>570967</v>
      </c>
      <c r="Q42" s="261">
        <v>592610</v>
      </c>
      <c r="R42" s="261">
        <v>5006</v>
      </c>
      <c r="S42" s="261">
        <v>4240</v>
      </c>
      <c r="T42" s="261">
        <v>592089</v>
      </c>
      <c r="U42" s="261">
        <v>613851</v>
      </c>
      <c r="V42" s="261">
        <v>578144</v>
      </c>
      <c r="W42" s="261">
        <v>600295</v>
      </c>
      <c r="X42" s="261">
        <v>5255</v>
      </c>
      <c r="Y42" s="261">
        <v>4380</v>
      </c>
      <c r="Z42" s="261">
        <v>600605</v>
      </c>
      <c r="AA42" s="261">
        <v>621409</v>
      </c>
      <c r="AB42" s="261">
        <v>585238</v>
      </c>
      <c r="AC42" s="261">
        <v>606762</v>
      </c>
      <c r="AD42" s="261">
        <v>5806</v>
      </c>
      <c r="AE42" s="261">
        <v>4759</v>
      </c>
      <c r="AF42" s="261">
        <v>609771</v>
      </c>
      <c r="AG42" s="261">
        <v>630111</v>
      </c>
      <c r="AH42" s="261">
        <v>592670</v>
      </c>
      <c r="AI42" s="261">
        <v>613966</v>
      </c>
      <c r="AJ42" s="261">
        <v>6419</v>
      </c>
      <c r="AK42" s="261">
        <v>5193</v>
      </c>
      <c r="AL42" s="261">
        <v>618105</v>
      </c>
      <c r="AM42" s="261">
        <v>637412</v>
      </c>
      <c r="AN42" s="261">
        <v>599248</v>
      </c>
      <c r="AO42" s="261">
        <v>619500</v>
      </c>
      <c r="AP42" s="261">
        <v>7061</v>
      </c>
      <c r="AQ42" s="261">
        <v>5802</v>
      </c>
      <c r="AR42" s="261">
        <v>625409</v>
      </c>
      <c r="AS42" s="261">
        <v>643680</v>
      </c>
      <c r="AT42" s="261">
        <v>605148</v>
      </c>
      <c r="AU42" s="261">
        <v>624337</v>
      </c>
      <c r="AV42" s="261">
        <v>7598</v>
      </c>
      <c r="AW42" s="261">
        <v>6178</v>
      </c>
      <c r="AX42" s="261">
        <v>631327</v>
      </c>
      <c r="AY42" s="261">
        <v>648513</v>
      </c>
      <c r="AZ42" s="261">
        <v>609703</v>
      </c>
      <c r="BA42" s="261">
        <v>627927</v>
      </c>
      <c r="BB42" s="261">
        <v>8109</v>
      </c>
      <c r="BC42" s="261">
        <v>6606</v>
      </c>
      <c r="BD42" s="261">
        <v>636276</v>
      </c>
      <c r="BE42" s="261">
        <v>653845</v>
      </c>
      <c r="BF42" s="261">
        <v>613564</v>
      </c>
      <c r="BG42" s="261">
        <v>631964</v>
      </c>
      <c r="BH42" s="261">
        <v>8490</v>
      </c>
      <c r="BI42" s="261">
        <v>7100</v>
      </c>
      <c r="BJ42" s="261">
        <v>640560</v>
      </c>
      <c r="BK42" s="261">
        <v>657932</v>
      </c>
      <c r="BL42" s="261">
        <v>616548</v>
      </c>
      <c r="BM42" s="261">
        <v>634790</v>
      </c>
      <c r="BN42" s="261">
        <v>8983</v>
      </c>
      <c r="BO42" s="261">
        <v>7487</v>
      </c>
      <c r="BP42" s="261">
        <v>645616</v>
      </c>
      <c r="BQ42" s="261">
        <v>662773</v>
      </c>
      <c r="BR42" s="261">
        <v>620415</v>
      </c>
      <c r="BS42" s="261">
        <v>638380</v>
      </c>
      <c r="BT42" s="261">
        <v>9571</v>
      </c>
      <c r="BU42" s="261">
        <v>7985</v>
      </c>
      <c r="BV42" s="261">
        <v>647553</v>
      </c>
      <c r="BW42" s="261">
        <v>664987</v>
      </c>
      <c r="BX42" s="261">
        <v>621509</v>
      </c>
      <c r="BY42" s="261">
        <v>639638</v>
      </c>
      <c r="BZ42" s="261">
        <v>9904</v>
      </c>
      <c r="CA42" s="261">
        <v>8211</v>
      </c>
      <c r="CB42" s="261">
        <v>649330</v>
      </c>
      <c r="CC42" s="261">
        <v>666576</v>
      </c>
      <c r="CD42" s="261">
        <v>622292</v>
      </c>
      <c r="CE42" s="261">
        <v>640059</v>
      </c>
      <c r="CF42" s="261">
        <v>10352</v>
      </c>
      <c r="CG42" s="261">
        <v>8596</v>
      </c>
      <c r="CH42" s="261">
        <v>649227</v>
      </c>
      <c r="CI42" s="261">
        <v>666875</v>
      </c>
      <c r="CJ42" s="261">
        <v>621429</v>
      </c>
      <c r="CK42" s="261">
        <v>639555</v>
      </c>
      <c r="CL42" s="261">
        <v>10679</v>
      </c>
      <c r="CM42" s="261">
        <v>8851</v>
      </c>
      <c r="CN42" s="261">
        <v>649552</v>
      </c>
      <c r="CO42" s="261">
        <v>667225</v>
      </c>
      <c r="CP42" s="261">
        <v>621084</v>
      </c>
      <c r="CQ42" s="261">
        <v>639376</v>
      </c>
      <c r="CR42" s="261">
        <v>11115</v>
      </c>
      <c r="CS42" s="261">
        <v>9059</v>
      </c>
      <c r="CT42" s="261">
        <v>651233</v>
      </c>
      <c r="CU42" s="261">
        <v>668582</v>
      </c>
      <c r="CV42" s="261">
        <v>621323</v>
      </c>
      <c r="CW42" s="261">
        <v>639276</v>
      </c>
      <c r="CX42" s="261">
        <v>11579</v>
      </c>
      <c r="CY42" s="261">
        <v>9455</v>
      </c>
      <c r="CZ42" s="261">
        <v>653466</v>
      </c>
      <c r="DA42" s="261">
        <v>670496</v>
      </c>
      <c r="DB42" s="261">
        <v>622090</v>
      </c>
      <c r="DC42" s="261">
        <v>639730</v>
      </c>
      <c r="DD42" s="261">
        <v>12141</v>
      </c>
      <c r="DE42" s="261">
        <v>9889</v>
      </c>
      <c r="DF42" s="261">
        <v>655075</v>
      </c>
      <c r="DG42" s="261">
        <v>671333</v>
      </c>
      <c r="DH42" s="261">
        <v>622493</v>
      </c>
      <c r="DI42" s="261">
        <v>639440</v>
      </c>
      <c r="DJ42" s="261">
        <v>12528</v>
      </c>
      <c r="DK42" s="261">
        <v>10195</v>
      </c>
      <c r="DL42" s="261">
        <v>659171</v>
      </c>
      <c r="DM42" s="261">
        <v>674052</v>
      </c>
      <c r="DN42" s="261">
        <v>625267</v>
      </c>
      <c r="DO42" s="261">
        <v>640974</v>
      </c>
      <c r="DP42" s="261">
        <v>13011</v>
      </c>
      <c r="DQ42" s="261">
        <v>10517</v>
      </c>
      <c r="DR42" s="261">
        <v>661414</v>
      </c>
      <c r="DS42" s="261">
        <v>674880</v>
      </c>
      <c r="DT42" s="261">
        <v>625971</v>
      </c>
      <c r="DU42" s="261">
        <v>640552</v>
      </c>
      <c r="DV42" s="261">
        <v>13610</v>
      </c>
      <c r="DW42" s="261">
        <v>10935</v>
      </c>
      <c r="DX42" s="261">
        <v>664614</v>
      </c>
      <c r="DY42" s="261">
        <v>677759</v>
      </c>
      <c r="DZ42" s="261">
        <v>627514</v>
      </c>
      <c r="EA42" s="261">
        <v>642051</v>
      </c>
      <c r="EB42" s="261">
        <v>14343</v>
      </c>
      <c r="EC42" s="261">
        <v>11569</v>
      </c>
      <c r="ED42" s="261">
        <v>668358</v>
      </c>
      <c r="EE42" s="261">
        <v>681409</v>
      </c>
      <c r="EF42" s="261">
        <v>630086</v>
      </c>
      <c r="EG42" s="261">
        <v>644750</v>
      </c>
      <c r="EH42" s="261">
        <v>15018</v>
      </c>
      <c r="EI42" s="261">
        <v>11996</v>
      </c>
    </row>
    <row r="43" spans="1:139" x14ac:dyDescent="0.2">
      <c r="A43" s="191" t="s">
        <v>49</v>
      </c>
      <c r="B43" s="261">
        <v>3915530</v>
      </c>
      <c r="C43" s="261">
        <v>4167712</v>
      </c>
      <c r="D43" s="261">
        <v>3160469</v>
      </c>
      <c r="E43" s="261">
        <v>3342928</v>
      </c>
      <c r="F43" s="261">
        <v>555257</v>
      </c>
      <c r="G43" s="261">
        <v>614902</v>
      </c>
      <c r="H43" s="261">
        <v>3948262</v>
      </c>
      <c r="I43" s="261">
        <v>4201334</v>
      </c>
      <c r="J43" s="261">
        <v>3174645</v>
      </c>
      <c r="K43" s="261">
        <v>3355199</v>
      </c>
      <c r="L43" s="261">
        <v>561605</v>
      </c>
      <c r="M43" s="261">
        <v>623286</v>
      </c>
      <c r="N43" s="261">
        <v>3983140</v>
      </c>
      <c r="O43" s="261">
        <v>4235668</v>
      </c>
      <c r="P43" s="261">
        <v>3189005</v>
      </c>
      <c r="Q43" s="261">
        <v>3366382</v>
      </c>
      <c r="R43" s="261">
        <v>568337</v>
      </c>
      <c r="S43" s="261">
        <v>632213</v>
      </c>
      <c r="T43" s="261">
        <v>4018250</v>
      </c>
      <c r="U43" s="261">
        <v>4269168</v>
      </c>
      <c r="V43" s="261">
        <v>3203952</v>
      </c>
      <c r="W43" s="261">
        <v>3376789</v>
      </c>
      <c r="X43" s="261">
        <v>575676</v>
      </c>
      <c r="Y43" s="261">
        <v>641482</v>
      </c>
      <c r="Z43" s="261">
        <v>4055321</v>
      </c>
      <c r="AA43" s="261">
        <v>4304271</v>
      </c>
      <c r="AB43" s="261">
        <v>3217379</v>
      </c>
      <c r="AC43" s="261">
        <v>3391812</v>
      </c>
      <c r="AD43" s="261">
        <v>582178</v>
      </c>
      <c r="AE43" s="261">
        <v>649064</v>
      </c>
      <c r="AF43" s="261">
        <v>4090509</v>
      </c>
      <c r="AG43" s="261">
        <v>4340112</v>
      </c>
      <c r="AH43" s="261">
        <v>3229953</v>
      </c>
      <c r="AI43" s="261">
        <v>3406829</v>
      </c>
      <c r="AJ43" s="261">
        <v>588122</v>
      </c>
      <c r="AK43" s="261">
        <v>656464</v>
      </c>
      <c r="AL43" s="261">
        <v>4122739</v>
      </c>
      <c r="AM43" s="261">
        <v>4369932</v>
      </c>
      <c r="AN43" s="261">
        <v>3240039</v>
      </c>
      <c r="AO43" s="261">
        <v>3412078</v>
      </c>
      <c r="AP43" s="261">
        <v>593651</v>
      </c>
      <c r="AQ43" s="261">
        <v>663623</v>
      </c>
      <c r="AR43" s="261">
        <v>4153842</v>
      </c>
      <c r="AS43" s="261">
        <v>4398801</v>
      </c>
      <c r="AT43" s="261">
        <v>3250253</v>
      </c>
      <c r="AU43" s="261">
        <v>3416825</v>
      </c>
      <c r="AV43" s="261">
        <v>598808</v>
      </c>
      <c r="AW43" s="261">
        <v>670015</v>
      </c>
      <c r="AX43" s="261">
        <v>4179438</v>
      </c>
      <c r="AY43" s="261">
        <v>4421964</v>
      </c>
      <c r="AZ43" s="261">
        <v>3256829</v>
      </c>
      <c r="BA43" s="261">
        <v>3417868</v>
      </c>
      <c r="BB43" s="261">
        <v>603390</v>
      </c>
      <c r="BC43" s="261">
        <v>676211</v>
      </c>
      <c r="BD43" s="261">
        <v>4197597</v>
      </c>
      <c r="BE43" s="261">
        <v>4436964</v>
      </c>
      <c r="BF43" s="261">
        <v>3257072</v>
      </c>
      <c r="BG43" s="261">
        <v>3413631</v>
      </c>
      <c r="BH43" s="261">
        <v>607578</v>
      </c>
      <c r="BI43" s="261">
        <v>680660</v>
      </c>
      <c r="BJ43" s="261">
        <v>4208429</v>
      </c>
      <c r="BK43" s="261">
        <v>4443545</v>
      </c>
      <c r="BL43" s="261">
        <v>3251660</v>
      </c>
      <c r="BM43" s="261">
        <v>3402425</v>
      </c>
      <c r="BN43" s="261">
        <v>610356</v>
      </c>
      <c r="BO43" s="261">
        <v>683251</v>
      </c>
      <c r="BP43" s="261">
        <v>4213580</v>
      </c>
      <c r="BQ43" s="261">
        <v>4448099</v>
      </c>
      <c r="BR43" s="261">
        <v>3242856</v>
      </c>
      <c r="BS43" s="261">
        <v>3390120</v>
      </c>
      <c r="BT43" s="261">
        <v>612548</v>
      </c>
      <c r="BU43" s="261">
        <v>686105</v>
      </c>
      <c r="BV43" s="261">
        <v>4222737</v>
      </c>
      <c r="BW43" s="261">
        <v>4455148</v>
      </c>
      <c r="BX43" s="261">
        <v>3235757</v>
      </c>
      <c r="BY43" s="261">
        <v>3379495</v>
      </c>
      <c r="BZ43" s="261">
        <v>615167</v>
      </c>
      <c r="CA43" s="261">
        <v>689167</v>
      </c>
      <c r="CB43" s="261">
        <v>4241189</v>
      </c>
      <c r="CC43" s="261">
        <v>4469901</v>
      </c>
      <c r="CD43" s="261">
        <v>3235980</v>
      </c>
      <c r="CE43" s="261">
        <v>3375728</v>
      </c>
      <c r="CF43" s="261">
        <v>619064</v>
      </c>
      <c r="CG43" s="261">
        <v>692632</v>
      </c>
      <c r="CH43" s="261">
        <v>4262096</v>
      </c>
      <c r="CI43" s="261">
        <v>4493506</v>
      </c>
      <c r="CJ43" s="261">
        <v>3238736</v>
      </c>
      <c r="CK43" s="261">
        <v>3377252</v>
      </c>
      <c r="CL43" s="261">
        <v>623845</v>
      </c>
      <c r="CM43" s="261">
        <v>699687</v>
      </c>
      <c r="CN43" s="261">
        <v>4283883</v>
      </c>
      <c r="CO43" s="261">
        <v>4515741</v>
      </c>
      <c r="CP43" s="261">
        <v>3242813</v>
      </c>
      <c r="CQ43" s="261">
        <v>3380020</v>
      </c>
      <c r="CR43" s="261">
        <v>629628</v>
      </c>
      <c r="CS43" s="261">
        <v>706168</v>
      </c>
      <c r="CT43" s="261">
        <v>4300588</v>
      </c>
      <c r="CU43" s="261">
        <v>4527195</v>
      </c>
      <c r="CV43" s="261">
        <v>3243706</v>
      </c>
      <c r="CW43" s="261">
        <v>3376645</v>
      </c>
      <c r="CX43" s="261">
        <v>634825</v>
      </c>
      <c r="CY43" s="261">
        <v>710456</v>
      </c>
      <c r="CZ43" s="261">
        <v>4311081</v>
      </c>
      <c r="DA43" s="261">
        <v>4534402</v>
      </c>
      <c r="DB43" s="261">
        <v>3240077</v>
      </c>
      <c r="DC43" s="261">
        <v>3370303</v>
      </c>
      <c r="DD43" s="261">
        <v>639935</v>
      </c>
      <c r="DE43" s="261">
        <v>714732</v>
      </c>
      <c r="DF43" s="261">
        <v>4319735</v>
      </c>
      <c r="DG43" s="261">
        <v>4538627</v>
      </c>
      <c r="DH43" s="261">
        <v>3235324</v>
      </c>
      <c r="DI43" s="261">
        <v>3362010</v>
      </c>
      <c r="DJ43" s="261">
        <v>645473</v>
      </c>
      <c r="DK43" s="261">
        <v>719014</v>
      </c>
      <c r="DL43" s="261">
        <v>4325243</v>
      </c>
      <c r="DM43" s="261">
        <v>4541537</v>
      </c>
      <c r="DN43" s="261">
        <v>3228254</v>
      </c>
      <c r="DO43" s="261">
        <v>3352621</v>
      </c>
      <c r="DP43" s="261">
        <v>650913</v>
      </c>
      <c r="DQ43" s="261">
        <v>722953</v>
      </c>
      <c r="DR43" s="261">
        <v>4328021</v>
      </c>
      <c r="DS43" s="261">
        <v>4542848</v>
      </c>
      <c r="DT43" s="261">
        <v>3217759</v>
      </c>
      <c r="DU43" s="261">
        <v>3340457</v>
      </c>
      <c r="DV43" s="261">
        <v>655525</v>
      </c>
      <c r="DW43" s="261">
        <v>726389</v>
      </c>
      <c r="DX43" s="261">
        <v>4332125</v>
      </c>
      <c r="DY43" s="261">
        <v>4542391</v>
      </c>
      <c r="DZ43" s="261">
        <v>3208892</v>
      </c>
      <c r="EA43" s="261">
        <v>3328503</v>
      </c>
      <c r="EB43" s="261">
        <v>659501</v>
      </c>
      <c r="EC43" s="261">
        <v>728498</v>
      </c>
      <c r="ED43" s="261">
        <v>4340245</v>
      </c>
      <c r="EE43" s="261">
        <v>4548298</v>
      </c>
      <c r="EF43" s="261">
        <v>3202011</v>
      </c>
      <c r="EG43" s="261">
        <v>3319946</v>
      </c>
      <c r="EH43" s="261">
        <v>663368</v>
      </c>
      <c r="EI43" s="261">
        <v>731370</v>
      </c>
    </row>
    <row r="44" spans="1:139" x14ac:dyDescent="0.2">
      <c r="A44" s="191" t="s">
        <v>50</v>
      </c>
      <c r="B44" s="261">
        <v>847721</v>
      </c>
      <c r="C44" s="261">
        <v>872673</v>
      </c>
      <c r="D44" s="261">
        <v>741034</v>
      </c>
      <c r="E44" s="261">
        <v>760398</v>
      </c>
      <c r="F44" s="261">
        <v>20303</v>
      </c>
      <c r="G44" s="261">
        <v>19091</v>
      </c>
      <c r="H44" s="261">
        <v>863166</v>
      </c>
      <c r="I44" s="261">
        <v>889160</v>
      </c>
      <c r="J44" s="261">
        <v>753076</v>
      </c>
      <c r="K44" s="261">
        <v>773620</v>
      </c>
      <c r="L44" s="261">
        <v>21038</v>
      </c>
      <c r="M44" s="261">
        <v>19585</v>
      </c>
      <c r="N44" s="261">
        <v>873806</v>
      </c>
      <c r="O44" s="261">
        <v>901033</v>
      </c>
      <c r="P44" s="261">
        <v>760905</v>
      </c>
      <c r="Q44" s="261">
        <v>783086</v>
      </c>
      <c r="R44" s="261">
        <v>21701</v>
      </c>
      <c r="S44" s="261">
        <v>19931</v>
      </c>
      <c r="T44" s="261">
        <v>882721</v>
      </c>
      <c r="U44" s="261">
        <v>910763</v>
      </c>
      <c r="V44" s="261">
        <v>766122</v>
      </c>
      <c r="W44" s="261">
        <v>788766</v>
      </c>
      <c r="X44" s="261">
        <v>21855</v>
      </c>
      <c r="Y44" s="261">
        <v>19794</v>
      </c>
      <c r="Z44" s="261">
        <v>889421</v>
      </c>
      <c r="AA44" s="261">
        <v>918661</v>
      </c>
      <c r="AB44" s="261">
        <v>769836</v>
      </c>
      <c r="AC44" s="261">
        <v>793585</v>
      </c>
      <c r="AD44" s="261">
        <v>22033</v>
      </c>
      <c r="AE44" s="261">
        <v>20058</v>
      </c>
      <c r="AF44" s="261">
        <v>895580</v>
      </c>
      <c r="AG44" s="261">
        <v>925624</v>
      </c>
      <c r="AH44" s="261">
        <v>771784</v>
      </c>
      <c r="AI44" s="261">
        <v>796128</v>
      </c>
      <c r="AJ44" s="261">
        <v>22410</v>
      </c>
      <c r="AK44" s="261">
        <v>20365</v>
      </c>
      <c r="AL44" s="261">
        <v>901303</v>
      </c>
      <c r="AM44" s="261">
        <v>930387</v>
      </c>
      <c r="AN44" s="261">
        <v>774363</v>
      </c>
      <c r="AO44" s="261">
        <v>798090</v>
      </c>
      <c r="AP44" s="261">
        <v>23131</v>
      </c>
      <c r="AQ44" s="261">
        <v>20929</v>
      </c>
      <c r="AR44" s="261">
        <v>913453</v>
      </c>
      <c r="AS44" s="261">
        <v>941856</v>
      </c>
      <c r="AT44" s="261">
        <v>783117</v>
      </c>
      <c r="AU44" s="261">
        <v>806325</v>
      </c>
      <c r="AV44" s="261">
        <v>24140</v>
      </c>
      <c r="AW44" s="261">
        <v>21567</v>
      </c>
      <c r="AX44" s="261">
        <v>925271</v>
      </c>
      <c r="AY44" s="261">
        <v>952303</v>
      </c>
      <c r="AZ44" s="261">
        <v>791756</v>
      </c>
      <c r="BA44" s="261">
        <v>813869</v>
      </c>
      <c r="BB44" s="261">
        <v>24795</v>
      </c>
      <c r="BC44" s="261">
        <v>22137</v>
      </c>
      <c r="BD44" s="261">
        <v>939070</v>
      </c>
      <c r="BE44" s="261">
        <v>964738</v>
      </c>
      <c r="BF44" s="261">
        <v>802358</v>
      </c>
      <c r="BG44" s="261">
        <v>823152</v>
      </c>
      <c r="BH44" s="261">
        <v>25722</v>
      </c>
      <c r="BI44" s="261">
        <v>22858</v>
      </c>
      <c r="BJ44" s="261">
        <v>953754</v>
      </c>
      <c r="BK44" s="261">
        <v>978520</v>
      </c>
      <c r="BL44" s="261">
        <v>813955</v>
      </c>
      <c r="BM44" s="261">
        <v>834177</v>
      </c>
      <c r="BN44" s="261">
        <v>26605</v>
      </c>
      <c r="BO44" s="261">
        <v>23435</v>
      </c>
      <c r="BP44" s="261">
        <v>968168</v>
      </c>
      <c r="BQ44" s="261">
        <v>993969</v>
      </c>
      <c r="BR44" s="261">
        <v>825308</v>
      </c>
      <c r="BS44" s="261">
        <v>846731</v>
      </c>
      <c r="BT44" s="261">
        <v>27595</v>
      </c>
      <c r="BU44" s="261">
        <v>24154</v>
      </c>
      <c r="BV44" s="261">
        <v>982148</v>
      </c>
      <c r="BW44" s="261">
        <v>1007922</v>
      </c>
      <c r="BX44" s="261">
        <v>836285</v>
      </c>
      <c r="BY44" s="261">
        <v>857191</v>
      </c>
      <c r="BZ44" s="261">
        <v>28439</v>
      </c>
      <c r="CA44" s="261">
        <v>24917</v>
      </c>
      <c r="CB44" s="261">
        <v>992084</v>
      </c>
      <c r="CC44" s="261">
        <v>1018578</v>
      </c>
      <c r="CD44" s="261">
        <v>842967</v>
      </c>
      <c r="CE44" s="261">
        <v>864490</v>
      </c>
      <c r="CF44" s="261">
        <v>28958</v>
      </c>
      <c r="CG44" s="261">
        <v>25383</v>
      </c>
      <c r="CH44" s="261">
        <v>1005564</v>
      </c>
      <c r="CI44" s="261">
        <v>1031238</v>
      </c>
      <c r="CJ44" s="261">
        <v>852318</v>
      </c>
      <c r="CK44" s="261">
        <v>873481</v>
      </c>
      <c r="CL44" s="261">
        <v>30137</v>
      </c>
      <c r="CM44" s="261">
        <v>26139</v>
      </c>
      <c r="CN44" s="261">
        <v>1020309</v>
      </c>
      <c r="CO44" s="261">
        <v>1044279</v>
      </c>
      <c r="CP44" s="261">
        <v>863553</v>
      </c>
      <c r="CQ44" s="261">
        <v>883158</v>
      </c>
      <c r="CR44" s="261">
        <v>31316</v>
      </c>
      <c r="CS44" s="261">
        <v>27027</v>
      </c>
      <c r="CT44" s="261">
        <v>1028154</v>
      </c>
      <c r="CU44" s="261">
        <v>1052241</v>
      </c>
      <c r="CV44" s="261">
        <v>868614</v>
      </c>
      <c r="CW44" s="261">
        <v>887882</v>
      </c>
      <c r="CX44" s="261">
        <v>31723</v>
      </c>
      <c r="CY44" s="261">
        <v>27511</v>
      </c>
      <c r="CZ44" s="261">
        <v>1032853</v>
      </c>
      <c r="DA44" s="261">
        <v>1054696</v>
      </c>
      <c r="DB44" s="261">
        <v>871049</v>
      </c>
      <c r="DC44" s="261">
        <v>888216</v>
      </c>
      <c r="DD44" s="261">
        <v>32195</v>
      </c>
      <c r="DE44" s="261">
        <v>27662</v>
      </c>
      <c r="DF44" s="261">
        <v>1036023</v>
      </c>
      <c r="DG44" s="261">
        <v>1056769</v>
      </c>
      <c r="DH44" s="261">
        <v>871338</v>
      </c>
      <c r="DI44" s="261">
        <v>887671</v>
      </c>
      <c r="DJ44" s="261">
        <v>32803</v>
      </c>
      <c r="DK44" s="261">
        <v>27991</v>
      </c>
      <c r="DL44" s="261">
        <v>1035160</v>
      </c>
      <c r="DM44" s="261">
        <v>1055182</v>
      </c>
      <c r="DN44" s="261">
        <v>868451</v>
      </c>
      <c r="DO44" s="261">
        <v>884083</v>
      </c>
      <c r="DP44" s="261">
        <v>33187</v>
      </c>
      <c r="DQ44" s="261">
        <v>28285</v>
      </c>
      <c r="DR44" s="261">
        <v>1034835</v>
      </c>
      <c r="DS44" s="261">
        <v>1055376</v>
      </c>
      <c r="DT44" s="261">
        <v>865659</v>
      </c>
      <c r="DU44" s="261">
        <v>882031</v>
      </c>
      <c r="DV44" s="261">
        <v>33722</v>
      </c>
      <c r="DW44" s="261">
        <v>28480</v>
      </c>
      <c r="DX44" s="261">
        <v>1036316</v>
      </c>
      <c r="DY44" s="261">
        <v>1056473</v>
      </c>
      <c r="DZ44" s="261">
        <v>865438</v>
      </c>
      <c r="EA44" s="261">
        <v>881174</v>
      </c>
      <c r="EB44" s="261">
        <v>34179</v>
      </c>
      <c r="EC44" s="261">
        <v>28845</v>
      </c>
      <c r="ED44" s="261">
        <v>1036310</v>
      </c>
      <c r="EE44" s="261">
        <v>1057085</v>
      </c>
      <c r="EF44" s="261">
        <v>864093</v>
      </c>
      <c r="EG44" s="261">
        <v>880515</v>
      </c>
      <c r="EH44" s="261">
        <v>34631</v>
      </c>
      <c r="EI44" s="261">
        <v>29077</v>
      </c>
    </row>
    <row r="45" spans="1:139" x14ac:dyDescent="0.2">
      <c r="A45" s="191" t="s">
        <v>51</v>
      </c>
      <c r="B45" s="261">
        <v>8915478</v>
      </c>
      <c r="C45" s="261">
        <v>9608626</v>
      </c>
      <c r="D45" s="261">
        <v>6884634</v>
      </c>
      <c r="E45" s="261">
        <v>7328468</v>
      </c>
      <c r="F45" s="261">
        <v>1520817</v>
      </c>
      <c r="G45" s="261">
        <v>1763372</v>
      </c>
      <c r="H45" s="261">
        <v>8950482</v>
      </c>
      <c r="I45" s="261">
        <v>9637978</v>
      </c>
      <c r="J45" s="261">
        <v>6881717</v>
      </c>
      <c r="K45" s="261">
        <v>7313610</v>
      </c>
      <c r="L45" s="261">
        <v>1533805</v>
      </c>
      <c r="M45" s="261">
        <v>1780419</v>
      </c>
      <c r="N45" s="261">
        <v>8987039</v>
      </c>
      <c r="O45" s="261">
        <v>9669507</v>
      </c>
      <c r="P45" s="261">
        <v>6880878</v>
      </c>
      <c r="Q45" s="261">
        <v>7300834</v>
      </c>
      <c r="R45" s="261">
        <v>1546831</v>
      </c>
      <c r="S45" s="261">
        <v>1798279</v>
      </c>
      <c r="T45" s="261">
        <v>9046733</v>
      </c>
      <c r="U45" s="261">
        <v>9709173</v>
      </c>
      <c r="V45" s="261">
        <v>6900077</v>
      </c>
      <c r="W45" s="261">
        <v>7295150</v>
      </c>
      <c r="X45" s="261">
        <v>1561214</v>
      </c>
      <c r="Y45" s="261">
        <v>1817226</v>
      </c>
      <c r="Z45" s="261">
        <v>9105071</v>
      </c>
      <c r="AA45" s="261">
        <v>9777654</v>
      </c>
      <c r="AB45" s="261">
        <v>6917065</v>
      </c>
      <c r="AC45" s="261">
        <v>7318698</v>
      </c>
      <c r="AD45" s="261">
        <v>1575076</v>
      </c>
      <c r="AE45" s="261">
        <v>1835692</v>
      </c>
      <c r="AF45" s="261">
        <v>9159719</v>
      </c>
      <c r="AG45" s="261">
        <v>9842061</v>
      </c>
      <c r="AH45" s="261">
        <v>6929296</v>
      </c>
      <c r="AI45" s="261">
        <v>7337228</v>
      </c>
      <c r="AJ45" s="261">
        <v>1589445</v>
      </c>
      <c r="AK45" s="261">
        <v>1854017</v>
      </c>
      <c r="AL45" s="261">
        <v>9204125</v>
      </c>
      <c r="AM45" s="261">
        <v>9878713</v>
      </c>
      <c r="AN45" s="261">
        <v>6942969</v>
      </c>
      <c r="AO45" s="261">
        <v>7338431</v>
      </c>
      <c r="AP45" s="261">
        <v>1597107</v>
      </c>
      <c r="AQ45" s="261">
        <v>1860551</v>
      </c>
      <c r="AR45" s="261">
        <v>9234873</v>
      </c>
      <c r="AS45" s="261">
        <v>9902927</v>
      </c>
      <c r="AT45" s="261">
        <v>6945612</v>
      </c>
      <c r="AU45" s="261">
        <v>7330648</v>
      </c>
      <c r="AV45" s="261">
        <v>1602183</v>
      </c>
      <c r="AW45" s="261">
        <v>1865067</v>
      </c>
      <c r="AX45" s="261">
        <v>9258129</v>
      </c>
      <c r="AY45" s="261">
        <v>9917810</v>
      </c>
      <c r="AZ45" s="261">
        <v>6945157</v>
      </c>
      <c r="BA45" s="261">
        <v>7318315</v>
      </c>
      <c r="BB45" s="261">
        <v>1604603</v>
      </c>
      <c r="BC45" s="261">
        <v>1866404</v>
      </c>
      <c r="BD45" s="261">
        <v>9258040</v>
      </c>
      <c r="BE45" s="261">
        <v>9913527</v>
      </c>
      <c r="BF45" s="261">
        <v>6929618</v>
      </c>
      <c r="BG45" s="261">
        <v>7293173</v>
      </c>
      <c r="BH45" s="261">
        <v>1600828</v>
      </c>
      <c r="BI45" s="261">
        <v>1863418</v>
      </c>
      <c r="BJ45" s="261">
        <v>9245143</v>
      </c>
      <c r="BK45" s="261">
        <v>9887467</v>
      </c>
      <c r="BL45" s="261">
        <v>6898559</v>
      </c>
      <c r="BM45" s="261">
        <v>7248164</v>
      </c>
      <c r="BN45" s="261">
        <v>1599801</v>
      </c>
      <c r="BO45" s="261">
        <v>1857880</v>
      </c>
      <c r="BP45" s="261">
        <v>9233230</v>
      </c>
      <c r="BQ45" s="261">
        <v>9871401</v>
      </c>
      <c r="BR45" s="261">
        <v>6868066</v>
      </c>
      <c r="BS45" s="261">
        <v>7209320</v>
      </c>
      <c r="BT45" s="261">
        <v>1598437</v>
      </c>
      <c r="BU45" s="261">
        <v>1855455</v>
      </c>
      <c r="BV45" s="261">
        <v>9250825</v>
      </c>
      <c r="BW45" s="261">
        <v>9881510</v>
      </c>
      <c r="BX45" s="261">
        <v>6859701</v>
      </c>
      <c r="BY45" s="261">
        <v>7191923</v>
      </c>
      <c r="BZ45" s="261">
        <v>1601502</v>
      </c>
      <c r="CA45" s="261">
        <v>1855300</v>
      </c>
      <c r="CB45" s="261">
        <v>9293595</v>
      </c>
      <c r="CC45" s="261">
        <v>9918841</v>
      </c>
      <c r="CD45" s="261">
        <v>6867660</v>
      </c>
      <c r="CE45" s="261">
        <v>7190126</v>
      </c>
      <c r="CF45" s="261">
        <v>1610310</v>
      </c>
      <c r="CG45" s="261">
        <v>1863557</v>
      </c>
      <c r="CH45" s="261">
        <v>9340446</v>
      </c>
      <c r="CI45" s="261">
        <v>9966620</v>
      </c>
      <c r="CJ45" s="261">
        <v>6878278</v>
      </c>
      <c r="CK45" s="261">
        <v>7193960</v>
      </c>
      <c r="CL45" s="261">
        <v>1621430</v>
      </c>
      <c r="CM45" s="261">
        <v>1877321</v>
      </c>
      <c r="CN45" s="261">
        <v>9389318</v>
      </c>
      <c r="CO45" s="261">
        <v>10010762</v>
      </c>
      <c r="CP45" s="261">
        <v>6888921</v>
      </c>
      <c r="CQ45" s="261">
        <v>7194726</v>
      </c>
      <c r="CR45" s="261">
        <v>1637147</v>
      </c>
      <c r="CS45" s="261">
        <v>1893996</v>
      </c>
      <c r="CT45" s="261">
        <v>9442619</v>
      </c>
      <c r="CU45" s="261">
        <v>10055895</v>
      </c>
      <c r="CV45" s="261">
        <v>6906466</v>
      </c>
      <c r="CW45" s="261">
        <v>7202723</v>
      </c>
      <c r="CX45" s="261">
        <v>1652808</v>
      </c>
      <c r="CY45" s="261">
        <v>1907992</v>
      </c>
      <c r="CZ45" s="261">
        <v>9486132</v>
      </c>
      <c r="DA45" s="261">
        <v>10088417</v>
      </c>
      <c r="DB45" s="261">
        <v>6916384</v>
      </c>
      <c r="DC45" s="261">
        <v>7202220</v>
      </c>
      <c r="DD45" s="261">
        <v>1666733</v>
      </c>
      <c r="DE45" s="261">
        <v>1917938</v>
      </c>
      <c r="DF45" s="261">
        <v>9516530</v>
      </c>
      <c r="DG45" s="261">
        <v>10111513</v>
      </c>
      <c r="DH45" s="261">
        <v>6916185</v>
      </c>
      <c r="DI45" s="261">
        <v>7194729</v>
      </c>
      <c r="DJ45" s="261">
        <v>1680480</v>
      </c>
      <c r="DK45" s="261">
        <v>1927989</v>
      </c>
      <c r="DL45" s="261">
        <v>9532528</v>
      </c>
      <c r="DM45" s="261">
        <v>10123802</v>
      </c>
      <c r="DN45" s="261">
        <v>6905874</v>
      </c>
      <c r="DO45" s="261">
        <v>7178797</v>
      </c>
      <c r="DP45" s="261">
        <v>1688471</v>
      </c>
      <c r="DQ45" s="261">
        <v>1933888</v>
      </c>
      <c r="DR45" s="261">
        <v>9538501</v>
      </c>
      <c r="DS45" s="261">
        <v>10122910</v>
      </c>
      <c r="DT45" s="261">
        <v>6887193</v>
      </c>
      <c r="DU45" s="261">
        <v>7153667</v>
      </c>
      <c r="DV45" s="261">
        <v>1695161</v>
      </c>
      <c r="DW45" s="261">
        <v>1936985</v>
      </c>
      <c r="DX45" s="261">
        <v>9533756</v>
      </c>
      <c r="DY45" s="261">
        <v>10107833</v>
      </c>
      <c r="DZ45" s="261">
        <v>6861797</v>
      </c>
      <c r="EA45" s="261">
        <v>7119114</v>
      </c>
      <c r="EB45" s="261">
        <v>1699849</v>
      </c>
      <c r="EC45" s="261">
        <v>1937247</v>
      </c>
      <c r="ED45" s="261">
        <v>9511225</v>
      </c>
      <c r="EE45" s="261">
        <v>10079494</v>
      </c>
      <c r="EF45" s="261">
        <v>6827808</v>
      </c>
      <c r="EG45" s="261">
        <v>7080684</v>
      </c>
      <c r="EH45" s="261">
        <v>1700510</v>
      </c>
      <c r="EI45" s="261">
        <v>1933868</v>
      </c>
    </row>
    <row r="46" spans="1:139" x14ac:dyDescent="0.2">
      <c r="A46" s="191" t="s">
        <v>52</v>
      </c>
      <c r="B46" s="261">
        <v>3571446</v>
      </c>
      <c r="C46" s="261">
        <v>3773228</v>
      </c>
      <c r="D46" s="261">
        <v>2717865</v>
      </c>
      <c r="E46" s="261">
        <v>2813087</v>
      </c>
      <c r="F46" s="261">
        <v>768900</v>
      </c>
      <c r="G46" s="261">
        <v>871061</v>
      </c>
      <c r="H46" s="261">
        <v>3650354</v>
      </c>
      <c r="I46" s="261">
        <v>3850316</v>
      </c>
      <c r="J46" s="261">
        <v>2776297</v>
      </c>
      <c r="K46" s="261">
        <v>2867510</v>
      </c>
      <c r="L46" s="261">
        <v>783804</v>
      </c>
      <c r="M46" s="261">
        <v>887831</v>
      </c>
      <c r="N46" s="261">
        <v>3731288</v>
      </c>
      <c r="O46" s="261">
        <v>3925537</v>
      </c>
      <c r="P46" s="261">
        <v>2836068</v>
      </c>
      <c r="Q46" s="261">
        <v>2921104</v>
      </c>
      <c r="R46" s="261">
        <v>799610</v>
      </c>
      <c r="S46" s="261">
        <v>904218</v>
      </c>
      <c r="T46" s="261">
        <v>3809870</v>
      </c>
      <c r="U46" s="261">
        <v>3999251</v>
      </c>
      <c r="V46" s="261">
        <v>2894317</v>
      </c>
      <c r="W46" s="261">
        <v>2974478</v>
      </c>
      <c r="X46" s="261">
        <v>814365</v>
      </c>
      <c r="Y46" s="261">
        <v>918648</v>
      </c>
      <c r="Z46" s="261">
        <v>3886651</v>
      </c>
      <c r="AA46" s="261">
        <v>4062710</v>
      </c>
      <c r="AB46" s="261">
        <v>2952586</v>
      </c>
      <c r="AC46" s="261">
        <v>3018281</v>
      </c>
      <c r="AD46" s="261">
        <v>826729</v>
      </c>
      <c r="AE46" s="261">
        <v>931896</v>
      </c>
      <c r="AF46" s="261">
        <v>3962580</v>
      </c>
      <c r="AG46" s="261">
        <v>4119034</v>
      </c>
      <c r="AH46" s="261">
        <v>3004345</v>
      </c>
      <c r="AI46" s="261">
        <v>3053261</v>
      </c>
      <c r="AJ46" s="261">
        <v>840704</v>
      </c>
      <c r="AK46" s="261">
        <v>944414</v>
      </c>
      <c r="AL46" s="261">
        <v>4022805</v>
      </c>
      <c r="AM46" s="261">
        <v>4187317</v>
      </c>
      <c r="AN46" s="261">
        <v>3043955</v>
      </c>
      <c r="AO46" s="261">
        <v>3097635</v>
      </c>
      <c r="AP46" s="261">
        <v>854256</v>
      </c>
      <c r="AQ46" s="261">
        <v>960729</v>
      </c>
      <c r="AR46" s="261">
        <v>4076022</v>
      </c>
      <c r="AS46" s="261">
        <v>4250179</v>
      </c>
      <c r="AT46" s="261">
        <v>3077106</v>
      </c>
      <c r="AU46" s="261">
        <v>3137665</v>
      </c>
      <c r="AV46" s="261">
        <v>867829</v>
      </c>
      <c r="AW46" s="261">
        <v>976462</v>
      </c>
      <c r="AX46" s="261">
        <v>4108600</v>
      </c>
      <c r="AY46" s="261">
        <v>4313901</v>
      </c>
      <c r="AZ46" s="261">
        <v>3094293</v>
      </c>
      <c r="BA46" s="261">
        <v>3177557</v>
      </c>
      <c r="BB46" s="261">
        <v>876767</v>
      </c>
      <c r="BC46" s="261">
        <v>992567</v>
      </c>
      <c r="BD46" s="261">
        <v>4177082</v>
      </c>
      <c r="BE46" s="261">
        <v>4376070</v>
      </c>
      <c r="BF46" s="261">
        <v>3139327</v>
      </c>
      <c r="BG46" s="261">
        <v>3216579</v>
      </c>
      <c r="BH46" s="261">
        <v>892894</v>
      </c>
      <c r="BI46" s="261">
        <v>1008449</v>
      </c>
      <c r="BJ46" s="261">
        <v>4248218</v>
      </c>
      <c r="BK46" s="261">
        <v>4457189</v>
      </c>
      <c r="BL46" s="261">
        <v>3186910</v>
      </c>
      <c r="BM46" s="261">
        <v>3269740</v>
      </c>
      <c r="BN46" s="261">
        <v>908816</v>
      </c>
      <c r="BO46" s="261">
        <v>1027976</v>
      </c>
      <c r="BP46" s="261">
        <v>4354118</v>
      </c>
      <c r="BQ46" s="261">
        <v>4563152</v>
      </c>
      <c r="BR46" s="261">
        <v>3259482</v>
      </c>
      <c r="BS46" s="261">
        <v>3340655</v>
      </c>
      <c r="BT46" s="261">
        <v>933035</v>
      </c>
      <c r="BU46" s="261">
        <v>1053762</v>
      </c>
      <c r="BV46" s="261">
        <v>4440724</v>
      </c>
      <c r="BW46" s="261">
        <v>4677313</v>
      </c>
      <c r="BX46" s="261">
        <v>3316216</v>
      </c>
      <c r="BY46" s="261">
        <v>3416913</v>
      </c>
      <c r="BZ46" s="261">
        <v>954115</v>
      </c>
      <c r="CA46" s="261">
        <v>1081545</v>
      </c>
      <c r="CB46" s="261">
        <v>4538073</v>
      </c>
      <c r="CC46" s="261">
        <v>4771376</v>
      </c>
      <c r="CD46" s="261">
        <v>3379746</v>
      </c>
      <c r="CE46" s="261">
        <v>3476487</v>
      </c>
      <c r="CF46" s="261">
        <v>978286</v>
      </c>
      <c r="CG46" s="261">
        <v>1106615</v>
      </c>
      <c r="CH46" s="261">
        <v>4603065</v>
      </c>
      <c r="CI46" s="261">
        <v>4846501</v>
      </c>
      <c r="CJ46" s="261">
        <v>3417985</v>
      </c>
      <c r="CK46" s="261">
        <v>3521533</v>
      </c>
      <c r="CL46" s="261">
        <v>997072</v>
      </c>
      <c r="CM46" s="261">
        <v>1127986</v>
      </c>
      <c r="CN46" s="261">
        <v>4670084</v>
      </c>
      <c r="CO46" s="261">
        <v>4904209</v>
      </c>
      <c r="CP46" s="261">
        <v>3458555</v>
      </c>
      <c r="CQ46" s="261">
        <v>3553433</v>
      </c>
      <c r="CR46" s="261">
        <v>1015212</v>
      </c>
      <c r="CS46" s="261">
        <v>1145783</v>
      </c>
      <c r="CT46" s="261">
        <v>4706028</v>
      </c>
      <c r="CU46" s="261">
        <v>4950726</v>
      </c>
      <c r="CV46" s="261">
        <v>3475669</v>
      </c>
      <c r="CW46" s="261">
        <v>3578100</v>
      </c>
      <c r="CX46" s="261">
        <v>1027837</v>
      </c>
      <c r="CY46" s="261">
        <v>1160657</v>
      </c>
      <c r="CZ46" s="261">
        <v>4749497</v>
      </c>
      <c r="DA46" s="261">
        <v>4999626</v>
      </c>
      <c r="DB46" s="261">
        <v>3498035</v>
      </c>
      <c r="DC46" s="261">
        <v>3602472</v>
      </c>
      <c r="DD46" s="261">
        <v>1041285</v>
      </c>
      <c r="DE46" s="261">
        <v>1176659</v>
      </c>
      <c r="DF46" s="261">
        <v>4794442</v>
      </c>
      <c r="DG46" s="261">
        <v>5049157</v>
      </c>
      <c r="DH46" s="261">
        <v>3519560</v>
      </c>
      <c r="DI46" s="261">
        <v>3626064</v>
      </c>
      <c r="DJ46" s="261">
        <v>1056030</v>
      </c>
      <c r="DK46" s="261">
        <v>1193184</v>
      </c>
      <c r="DL46" s="261">
        <v>4836207</v>
      </c>
      <c r="DM46" s="261">
        <v>5097737</v>
      </c>
      <c r="DN46" s="261">
        <v>3540063</v>
      </c>
      <c r="DO46" s="261">
        <v>3650974</v>
      </c>
      <c r="DP46" s="261">
        <v>1069287</v>
      </c>
      <c r="DQ46" s="261">
        <v>1208456</v>
      </c>
      <c r="DR46" s="261">
        <v>4885410</v>
      </c>
      <c r="DS46" s="261">
        <v>5147669</v>
      </c>
      <c r="DT46" s="261">
        <v>3568549</v>
      </c>
      <c r="DU46" s="261">
        <v>3678846</v>
      </c>
      <c r="DV46" s="261">
        <v>1081979</v>
      </c>
      <c r="DW46" s="261">
        <v>1222719</v>
      </c>
      <c r="DX46" s="261">
        <v>4944822</v>
      </c>
      <c r="DY46" s="261">
        <v>5211857</v>
      </c>
      <c r="DZ46" s="261">
        <v>3603407</v>
      </c>
      <c r="EA46" s="261">
        <v>3715603</v>
      </c>
      <c r="EB46" s="261">
        <v>1096673</v>
      </c>
      <c r="EC46" s="261">
        <v>1239948</v>
      </c>
      <c r="ED46" s="261">
        <v>4998321</v>
      </c>
      <c r="EE46" s="261">
        <v>5272479</v>
      </c>
      <c r="EF46" s="261">
        <v>3633380</v>
      </c>
      <c r="EG46" s="261">
        <v>3750779</v>
      </c>
      <c r="EH46" s="261">
        <v>1110625</v>
      </c>
      <c r="EI46" s="261">
        <v>1255732</v>
      </c>
    </row>
    <row r="47" spans="1:139" x14ac:dyDescent="0.2">
      <c r="A47" s="191" t="s">
        <v>53</v>
      </c>
      <c r="B47" s="261">
        <v>323579</v>
      </c>
      <c r="C47" s="261">
        <v>324253</v>
      </c>
      <c r="D47" s="261">
        <v>305858</v>
      </c>
      <c r="E47" s="261">
        <v>306432</v>
      </c>
      <c r="F47" s="261">
        <v>1881</v>
      </c>
      <c r="G47" s="261">
        <v>1389</v>
      </c>
      <c r="H47" s="261">
        <v>324882</v>
      </c>
      <c r="I47" s="261">
        <v>325500</v>
      </c>
      <c r="J47" s="261">
        <v>306508</v>
      </c>
      <c r="K47" s="261">
        <v>307027</v>
      </c>
      <c r="L47" s="261">
        <v>2042</v>
      </c>
      <c r="M47" s="261">
        <v>1472</v>
      </c>
      <c r="N47" s="261">
        <v>324419</v>
      </c>
      <c r="O47" s="261">
        <v>325297</v>
      </c>
      <c r="P47" s="261">
        <v>305963</v>
      </c>
      <c r="Q47" s="261">
        <v>306407</v>
      </c>
      <c r="R47" s="261">
        <v>2006</v>
      </c>
      <c r="S47" s="261">
        <v>1495</v>
      </c>
      <c r="T47" s="261">
        <v>323261</v>
      </c>
      <c r="U47" s="261">
        <v>324271</v>
      </c>
      <c r="V47" s="261">
        <v>304109</v>
      </c>
      <c r="W47" s="261">
        <v>305021</v>
      </c>
      <c r="X47" s="261">
        <v>2235</v>
      </c>
      <c r="Y47" s="261">
        <v>1485</v>
      </c>
      <c r="Z47" s="261">
        <v>321642</v>
      </c>
      <c r="AA47" s="261">
        <v>322617</v>
      </c>
      <c r="AB47" s="261">
        <v>302033</v>
      </c>
      <c r="AC47" s="261">
        <v>302966</v>
      </c>
      <c r="AD47" s="261">
        <v>2351</v>
      </c>
      <c r="AE47" s="261">
        <v>1656</v>
      </c>
      <c r="AF47" s="261">
        <v>320468</v>
      </c>
      <c r="AG47" s="261">
        <v>321555</v>
      </c>
      <c r="AH47" s="261">
        <v>299362</v>
      </c>
      <c r="AI47" s="261">
        <v>300588</v>
      </c>
      <c r="AJ47" s="261">
        <v>2960</v>
      </c>
      <c r="AK47" s="261">
        <v>2011</v>
      </c>
      <c r="AL47" s="261">
        <v>319275</v>
      </c>
      <c r="AM47" s="261">
        <v>319787</v>
      </c>
      <c r="AN47" s="261">
        <v>297536</v>
      </c>
      <c r="AO47" s="261">
        <v>298173</v>
      </c>
      <c r="AP47" s="261">
        <v>3242</v>
      </c>
      <c r="AQ47" s="261">
        <v>2234</v>
      </c>
      <c r="AR47" s="261">
        <v>319151</v>
      </c>
      <c r="AS47" s="261">
        <v>319017</v>
      </c>
      <c r="AT47" s="261">
        <v>296667</v>
      </c>
      <c r="AU47" s="261">
        <v>296850</v>
      </c>
      <c r="AV47" s="261">
        <v>3484</v>
      </c>
      <c r="AW47" s="261">
        <v>2452</v>
      </c>
      <c r="AX47" s="261">
        <v>319921</v>
      </c>
      <c r="AY47" s="261">
        <v>318896</v>
      </c>
      <c r="AZ47" s="261">
        <v>296718</v>
      </c>
      <c r="BA47" s="261">
        <v>296206</v>
      </c>
      <c r="BB47" s="261">
        <v>3762</v>
      </c>
      <c r="BC47" s="261">
        <v>2627</v>
      </c>
      <c r="BD47" s="261">
        <v>323697</v>
      </c>
      <c r="BE47" s="261">
        <v>321008</v>
      </c>
      <c r="BF47" s="261">
        <v>299474</v>
      </c>
      <c r="BG47" s="261">
        <v>297478</v>
      </c>
      <c r="BH47" s="261">
        <v>4166</v>
      </c>
      <c r="BI47" s="261">
        <v>2909</v>
      </c>
      <c r="BJ47" s="261">
        <v>324546</v>
      </c>
      <c r="BK47" s="261">
        <v>321543</v>
      </c>
      <c r="BL47" s="261">
        <v>299533</v>
      </c>
      <c r="BM47" s="261">
        <v>297215</v>
      </c>
      <c r="BN47" s="261">
        <v>4525</v>
      </c>
      <c r="BO47" s="261">
        <v>3216</v>
      </c>
      <c r="BP47" s="261">
        <v>326839</v>
      </c>
      <c r="BQ47" s="261">
        <v>322583</v>
      </c>
      <c r="BR47" s="261">
        <v>300895</v>
      </c>
      <c r="BS47" s="261">
        <v>297547</v>
      </c>
      <c r="BT47" s="261">
        <v>4803</v>
      </c>
      <c r="BU47" s="261">
        <v>3371</v>
      </c>
      <c r="BV47" s="261">
        <v>328756</v>
      </c>
      <c r="BW47" s="261">
        <v>324066</v>
      </c>
      <c r="BX47" s="261">
        <v>302090</v>
      </c>
      <c r="BY47" s="261">
        <v>298261</v>
      </c>
      <c r="BZ47" s="261">
        <v>4942</v>
      </c>
      <c r="CA47" s="261">
        <v>3596</v>
      </c>
      <c r="CB47" s="261">
        <v>331438</v>
      </c>
      <c r="CC47" s="261">
        <v>326131</v>
      </c>
      <c r="CD47" s="261">
        <v>303954</v>
      </c>
      <c r="CE47" s="261">
        <v>299614</v>
      </c>
      <c r="CF47" s="261">
        <v>5276</v>
      </c>
      <c r="CG47" s="261">
        <v>3718</v>
      </c>
      <c r="CH47" s="261">
        <v>335294</v>
      </c>
      <c r="CI47" s="261">
        <v>329674</v>
      </c>
      <c r="CJ47" s="261">
        <v>306958</v>
      </c>
      <c r="CK47" s="261">
        <v>302055</v>
      </c>
      <c r="CL47" s="261">
        <v>5741</v>
      </c>
      <c r="CM47" s="261">
        <v>4253</v>
      </c>
      <c r="CN47" s="261">
        <v>341077</v>
      </c>
      <c r="CO47" s="261">
        <v>333633</v>
      </c>
      <c r="CP47" s="261">
        <v>311515</v>
      </c>
      <c r="CQ47" s="261">
        <v>305108</v>
      </c>
      <c r="CR47" s="261">
        <v>6174</v>
      </c>
      <c r="CS47" s="261">
        <v>4422</v>
      </c>
      <c r="CT47" s="261">
        <v>347126</v>
      </c>
      <c r="CU47" s="261">
        <v>338010</v>
      </c>
      <c r="CV47" s="261">
        <v>316155</v>
      </c>
      <c r="CW47" s="261">
        <v>308290</v>
      </c>
      <c r="CX47" s="261">
        <v>6787</v>
      </c>
      <c r="CY47" s="261">
        <v>4903</v>
      </c>
      <c r="CZ47" s="261">
        <v>356406</v>
      </c>
      <c r="DA47" s="261">
        <v>344710</v>
      </c>
      <c r="DB47" s="261">
        <v>323748</v>
      </c>
      <c r="DC47" s="261">
        <v>313574</v>
      </c>
      <c r="DD47" s="261">
        <v>7591</v>
      </c>
      <c r="DE47" s="261">
        <v>5574</v>
      </c>
      <c r="DF47" s="261">
        <v>368560</v>
      </c>
      <c r="DG47" s="261">
        <v>353439</v>
      </c>
      <c r="DH47" s="261">
        <v>333149</v>
      </c>
      <c r="DI47" s="261">
        <v>320218</v>
      </c>
      <c r="DJ47" s="261">
        <v>9212</v>
      </c>
      <c r="DK47" s="261">
        <v>6632</v>
      </c>
      <c r="DL47" s="261">
        <v>377727</v>
      </c>
      <c r="DM47" s="261">
        <v>359655</v>
      </c>
      <c r="DN47" s="261">
        <v>339898</v>
      </c>
      <c r="DO47" s="261">
        <v>324752</v>
      </c>
      <c r="DP47" s="261">
        <v>10729</v>
      </c>
      <c r="DQ47" s="261">
        <v>7641</v>
      </c>
      <c r="DR47" s="261">
        <v>387186</v>
      </c>
      <c r="DS47" s="261">
        <v>366836</v>
      </c>
      <c r="DT47" s="261">
        <v>345705</v>
      </c>
      <c r="DU47" s="261">
        <v>329106</v>
      </c>
      <c r="DV47" s="261">
        <v>13244</v>
      </c>
      <c r="DW47" s="261">
        <v>9346</v>
      </c>
      <c r="DX47" s="261">
        <v>387067</v>
      </c>
      <c r="DY47" s="261">
        <v>367286</v>
      </c>
      <c r="DZ47" s="261">
        <v>343419</v>
      </c>
      <c r="EA47" s="261">
        <v>327632</v>
      </c>
      <c r="EB47" s="261">
        <v>14840</v>
      </c>
      <c r="EC47" s="261">
        <v>10608</v>
      </c>
      <c r="ED47" s="261">
        <v>387042</v>
      </c>
      <c r="EE47" s="261">
        <v>368134</v>
      </c>
      <c r="EF47" s="261">
        <v>342065</v>
      </c>
      <c r="EG47" s="261">
        <v>327051</v>
      </c>
      <c r="EH47" s="261">
        <v>15668</v>
      </c>
      <c r="EI47" s="261">
        <v>11388</v>
      </c>
    </row>
    <row r="48" spans="1:139" x14ac:dyDescent="0.2">
      <c r="A48" s="191" t="s">
        <v>54</v>
      </c>
      <c r="B48" s="261">
        <v>5421304</v>
      </c>
      <c r="C48" s="261">
        <v>5781447</v>
      </c>
      <c r="D48" s="261">
        <v>4749292</v>
      </c>
      <c r="E48" s="261">
        <v>5032493</v>
      </c>
      <c r="F48" s="261">
        <v>603024</v>
      </c>
      <c r="G48" s="261">
        <v>676899</v>
      </c>
      <c r="H48" s="261">
        <v>5445063</v>
      </c>
      <c r="I48" s="261">
        <v>5797764</v>
      </c>
      <c r="J48" s="261">
        <v>4759266</v>
      </c>
      <c r="K48" s="261">
        <v>5035382</v>
      </c>
      <c r="L48" s="261">
        <v>613033</v>
      </c>
      <c r="M48" s="261">
        <v>686551</v>
      </c>
      <c r="N48" s="261">
        <v>5465052</v>
      </c>
      <c r="O48" s="261">
        <v>5812305</v>
      </c>
      <c r="P48" s="261">
        <v>4767071</v>
      </c>
      <c r="Q48" s="261">
        <v>5037414</v>
      </c>
      <c r="R48" s="261">
        <v>622474</v>
      </c>
      <c r="S48" s="261">
        <v>695303</v>
      </c>
      <c r="T48" s="261">
        <v>5483947</v>
      </c>
      <c r="U48" s="261">
        <v>5827589</v>
      </c>
      <c r="V48" s="261">
        <v>4774144</v>
      </c>
      <c r="W48" s="261">
        <v>5041427</v>
      </c>
      <c r="X48" s="261">
        <v>631346</v>
      </c>
      <c r="Y48" s="261">
        <v>702384</v>
      </c>
      <c r="Z48" s="261">
        <v>5500437</v>
      </c>
      <c r="AA48" s="261">
        <v>5835017</v>
      </c>
      <c r="AB48" s="261">
        <v>4779030</v>
      </c>
      <c r="AC48" s="261">
        <v>5037428</v>
      </c>
      <c r="AD48" s="261">
        <v>638003</v>
      </c>
      <c r="AE48" s="261">
        <v>709739</v>
      </c>
      <c r="AF48" s="261">
        <v>5518118</v>
      </c>
      <c r="AG48" s="261">
        <v>5845425</v>
      </c>
      <c r="AH48" s="261">
        <v>4781900</v>
      </c>
      <c r="AI48" s="261">
        <v>5034875</v>
      </c>
      <c r="AJ48" s="261">
        <v>646941</v>
      </c>
      <c r="AK48" s="261">
        <v>717340</v>
      </c>
      <c r="AL48" s="261">
        <v>5533713</v>
      </c>
      <c r="AM48" s="261">
        <v>5853691</v>
      </c>
      <c r="AN48" s="261">
        <v>4785330</v>
      </c>
      <c r="AO48" s="261">
        <v>5030727</v>
      </c>
      <c r="AP48" s="261">
        <v>655743</v>
      </c>
      <c r="AQ48" s="261">
        <v>725716</v>
      </c>
      <c r="AR48" s="261">
        <v>5548504</v>
      </c>
      <c r="AS48" s="261">
        <v>5859385</v>
      </c>
      <c r="AT48" s="261">
        <v>4787768</v>
      </c>
      <c r="AU48" s="261">
        <v>5024745</v>
      </c>
      <c r="AV48" s="261">
        <v>664166</v>
      </c>
      <c r="AW48" s="261">
        <v>733394</v>
      </c>
      <c r="AX48" s="261">
        <v>5566253</v>
      </c>
      <c r="AY48" s="261">
        <v>5868535</v>
      </c>
      <c r="AZ48" s="261">
        <v>4793087</v>
      </c>
      <c r="BA48" s="261">
        <v>5021877</v>
      </c>
      <c r="BB48" s="261">
        <v>672327</v>
      </c>
      <c r="BC48" s="261">
        <v>740843</v>
      </c>
      <c r="BD48" s="261">
        <v>5577840</v>
      </c>
      <c r="BE48" s="261">
        <v>5874411</v>
      </c>
      <c r="BF48" s="261">
        <v>4793961</v>
      </c>
      <c r="BG48" s="261">
        <v>5016719</v>
      </c>
      <c r="BH48" s="261">
        <v>679343</v>
      </c>
      <c r="BI48" s="261">
        <v>747680</v>
      </c>
      <c r="BJ48" s="261">
        <v>5586617</v>
      </c>
      <c r="BK48" s="261">
        <v>5876703</v>
      </c>
      <c r="BL48" s="261">
        <v>4791322</v>
      </c>
      <c r="BM48" s="261">
        <v>5007329</v>
      </c>
      <c r="BN48" s="261">
        <v>686793</v>
      </c>
      <c r="BO48" s="261">
        <v>754908</v>
      </c>
      <c r="BP48" s="261">
        <v>5598146</v>
      </c>
      <c r="BQ48" s="261">
        <v>5883067</v>
      </c>
      <c r="BR48" s="261">
        <v>4791171</v>
      </c>
      <c r="BS48" s="261">
        <v>5002238</v>
      </c>
      <c r="BT48" s="261">
        <v>695025</v>
      </c>
      <c r="BU48" s="261">
        <v>762371</v>
      </c>
      <c r="BV48" s="261">
        <v>5609503</v>
      </c>
      <c r="BW48" s="261">
        <v>5890965</v>
      </c>
      <c r="BX48" s="261">
        <v>4791316</v>
      </c>
      <c r="BY48" s="261">
        <v>4997863</v>
      </c>
      <c r="BZ48" s="261">
        <v>702876</v>
      </c>
      <c r="CA48" s="261">
        <v>770506</v>
      </c>
      <c r="CB48" s="261">
        <v>5618797</v>
      </c>
      <c r="CC48" s="261">
        <v>5896594</v>
      </c>
      <c r="CD48" s="261">
        <v>4790184</v>
      </c>
      <c r="CE48" s="261">
        <v>4991788</v>
      </c>
      <c r="CF48" s="261">
        <v>709960</v>
      </c>
      <c r="CG48" s="261">
        <v>778042</v>
      </c>
      <c r="CH48" s="261">
        <v>5626878</v>
      </c>
      <c r="CI48" s="261">
        <v>5902018</v>
      </c>
      <c r="CJ48" s="261">
        <v>4788666</v>
      </c>
      <c r="CK48" s="261">
        <v>4987072</v>
      </c>
      <c r="CL48" s="261">
        <v>716518</v>
      </c>
      <c r="CM48" s="261">
        <v>784888</v>
      </c>
      <c r="CN48" s="261">
        <v>5634088</v>
      </c>
      <c r="CO48" s="261">
        <v>5905239</v>
      </c>
      <c r="CP48" s="261">
        <v>4785994</v>
      </c>
      <c r="CQ48" s="261">
        <v>4980204</v>
      </c>
      <c r="CR48" s="261">
        <v>722823</v>
      </c>
      <c r="CS48" s="261">
        <v>790878</v>
      </c>
      <c r="CT48" s="261">
        <v>5638692</v>
      </c>
      <c r="CU48" s="261">
        <v>5904771</v>
      </c>
      <c r="CV48" s="261">
        <v>4781552</v>
      </c>
      <c r="CW48" s="261">
        <v>4970778</v>
      </c>
      <c r="CX48" s="261">
        <v>727917</v>
      </c>
      <c r="CY48" s="261">
        <v>795655</v>
      </c>
      <c r="CZ48" s="261">
        <v>5645660</v>
      </c>
      <c r="DA48" s="261">
        <v>5902709</v>
      </c>
      <c r="DB48" s="261">
        <v>4777616</v>
      </c>
      <c r="DC48" s="261">
        <v>4959130</v>
      </c>
      <c r="DD48" s="261">
        <v>734065</v>
      </c>
      <c r="DE48" s="261">
        <v>800368</v>
      </c>
      <c r="DF48" s="261">
        <v>5663592</v>
      </c>
      <c r="DG48" s="261">
        <v>5912984</v>
      </c>
      <c r="DH48" s="261">
        <v>4780144</v>
      </c>
      <c r="DI48" s="261">
        <v>4954278</v>
      </c>
      <c r="DJ48" s="261">
        <v>742722</v>
      </c>
      <c r="DK48" s="261">
        <v>808387</v>
      </c>
      <c r="DL48" s="261">
        <v>5679093</v>
      </c>
      <c r="DM48" s="261">
        <v>5923880</v>
      </c>
      <c r="DN48" s="261">
        <v>4780562</v>
      </c>
      <c r="DO48" s="261">
        <v>4950306</v>
      </c>
      <c r="DP48" s="261">
        <v>751211</v>
      </c>
      <c r="DQ48" s="261">
        <v>816176</v>
      </c>
      <c r="DR48" s="261">
        <v>5688964</v>
      </c>
      <c r="DS48" s="261">
        <v>5928886</v>
      </c>
      <c r="DT48" s="261">
        <v>4774840</v>
      </c>
      <c r="DU48" s="261">
        <v>4940921</v>
      </c>
      <c r="DV48" s="261">
        <v>759979</v>
      </c>
      <c r="DW48" s="261">
        <v>823789</v>
      </c>
      <c r="DX48" s="261">
        <v>5700271</v>
      </c>
      <c r="DY48" s="261">
        <v>5934732</v>
      </c>
      <c r="DZ48" s="261">
        <v>4770454</v>
      </c>
      <c r="EA48" s="261">
        <v>4932216</v>
      </c>
      <c r="EB48" s="261">
        <v>768640</v>
      </c>
      <c r="EC48" s="261">
        <v>830973</v>
      </c>
      <c r="ED48" s="261">
        <v>5716369</v>
      </c>
      <c r="EE48" s="261">
        <v>5947760</v>
      </c>
      <c r="EF48" s="261">
        <v>4771767</v>
      </c>
      <c r="EG48" s="261">
        <v>4930796</v>
      </c>
      <c r="EH48" s="261">
        <v>776427</v>
      </c>
      <c r="EI48" s="261">
        <v>838662</v>
      </c>
    </row>
    <row r="49" spans="1:139" x14ac:dyDescent="0.2">
      <c r="A49" s="191" t="s">
        <v>55</v>
      </c>
      <c r="B49" s="261">
        <v>1619118</v>
      </c>
      <c r="C49" s="261">
        <v>1689090</v>
      </c>
      <c r="D49" s="261">
        <v>1334251</v>
      </c>
      <c r="E49" s="261">
        <v>1391450</v>
      </c>
      <c r="F49" s="261">
        <v>124815</v>
      </c>
      <c r="G49" s="261">
        <v>131772</v>
      </c>
      <c r="H49" s="261">
        <v>1636268</v>
      </c>
      <c r="I49" s="261">
        <v>1703861</v>
      </c>
      <c r="J49" s="261">
        <v>1345180</v>
      </c>
      <c r="K49" s="261">
        <v>1399680</v>
      </c>
      <c r="L49" s="261">
        <v>126977</v>
      </c>
      <c r="M49" s="261">
        <v>133849</v>
      </c>
      <c r="N49" s="261">
        <v>1653339</v>
      </c>
      <c r="O49" s="261">
        <v>1719578</v>
      </c>
      <c r="P49" s="261">
        <v>1355783</v>
      </c>
      <c r="Q49" s="261">
        <v>1408276</v>
      </c>
      <c r="R49" s="261">
        <v>129462</v>
      </c>
      <c r="S49" s="261">
        <v>136151</v>
      </c>
      <c r="T49" s="261">
        <v>1669877</v>
      </c>
      <c r="U49" s="261">
        <v>1735317</v>
      </c>
      <c r="V49" s="261">
        <v>1365937</v>
      </c>
      <c r="W49" s="261">
        <v>1417595</v>
      </c>
      <c r="X49" s="261">
        <v>132792</v>
      </c>
      <c r="Y49" s="261">
        <v>138835</v>
      </c>
      <c r="Z49" s="261">
        <v>1688364</v>
      </c>
      <c r="AA49" s="261">
        <v>1748783</v>
      </c>
      <c r="AB49" s="261">
        <v>1375751</v>
      </c>
      <c r="AC49" s="261">
        <v>1424430</v>
      </c>
      <c r="AD49" s="261">
        <v>136433</v>
      </c>
      <c r="AE49" s="261">
        <v>140624</v>
      </c>
      <c r="AF49" s="261">
        <v>1697872</v>
      </c>
      <c r="AG49" s="261">
        <v>1756493</v>
      </c>
      <c r="AH49" s="261">
        <v>1378428</v>
      </c>
      <c r="AI49" s="261">
        <v>1426147</v>
      </c>
      <c r="AJ49" s="261">
        <v>138433</v>
      </c>
      <c r="AK49" s="261">
        <v>142133</v>
      </c>
      <c r="AL49" s="261">
        <v>1707048</v>
      </c>
      <c r="AM49" s="261">
        <v>1760052</v>
      </c>
      <c r="AN49" s="261">
        <v>1382374</v>
      </c>
      <c r="AO49" s="261">
        <v>1425337</v>
      </c>
      <c r="AP49" s="261">
        <v>140079</v>
      </c>
      <c r="AQ49" s="261">
        <v>142899</v>
      </c>
      <c r="AR49" s="261">
        <v>1720000</v>
      </c>
      <c r="AS49" s="261">
        <v>1769080</v>
      </c>
      <c r="AT49" s="261">
        <v>1389175</v>
      </c>
      <c r="AU49" s="261">
        <v>1429083</v>
      </c>
      <c r="AV49" s="261">
        <v>141773</v>
      </c>
      <c r="AW49" s="261">
        <v>144067</v>
      </c>
      <c r="AX49" s="261">
        <v>1727169</v>
      </c>
      <c r="AY49" s="261">
        <v>1777723</v>
      </c>
      <c r="AZ49" s="261">
        <v>1392137</v>
      </c>
      <c r="BA49" s="261">
        <v>1431991</v>
      </c>
      <c r="BB49" s="261">
        <v>142004</v>
      </c>
      <c r="BC49" s="261">
        <v>145383</v>
      </c>
      <c r="BD49" s="261">
        <v>1740562</v>
      </c>
      <c r="BE49" s="261">
        <v>1784671</v>
      </c>
      <c r="BF49" s="261">
        <v>1399126</v>
      </c>
      <c r="BG49" s="261">
        <v>1434257</v>
      </c>
      <c r="BH49" s="261">
        <v>144179</v>
      </c>
      <c r="BI49" s="261">
        <v>146196</v>
      </c>
      <c r="BJ49" s="261">
        <v>1752122</v>
      </c>
      <c r="BK49" s="261">
        <v>1796475</v>
      </c>
      <c r="BL49" s="261">
        <v>1405261</v>
      </c>
      <c r="BM49" s="261">
        <v>1439960</v>
      </c>
      <c r="BN49" s="261">
        <v>145415</v>
      </c>
      <c r="BO49" s="261">
        <v>147789</v>
      </c>
      <c r="BP49" s="261">
        <v>1775397</v>
      </c>
      <c r="BQ49" s="261">
        <v>1818693</v>
      </c>
      <c r="BR49" s="261">
        <v>1419773</v>
      </c>
      <c r="BS49" s="261">
        <v>1453796</v>
      </c>
      <c r="BT49" s="261">
        <v>148377</v>
      </c>
      <c r="BU49" s="261">
        <v>150652</v>
      </c>
      <c r="BV49" s="261">
        <v>1797174</v>
      </c>
      <c r="BW49" s="261">
        <v>1837175</v>
      </c>
      <c r="BX49" s="261">
        <v>1433028</v>
      </c>
      <c r="BY49" s="261">
        <v>1464671</v>
      </c>
      <c r="BZ49" s="261">
        <v>151340</v>
      </c>
      <c r="CA49" s="261">
        <v>152758</v>
      </c>
      <c r="CB49" s="261">
        <v>1814205</v>
      </c>
      <c r="CC49" s="261">
        <v>1854771</v>
      </c>
      <c r="CD49" s="261">
        <v>1442849</v>
      </c>
      <c r="CE49" s="261">
        <v>1474557</v>
      </c>
      <c r="CF49" s="261">
        <v>152578</v>
      </c>
      <c r="CG49" s="261">
        <v>154692</v>
      </c>
      <c r="CH49" s="261">
        <v>1839538</v>
      </c>
      <c r="CI49" s="261">
        <v>1878034</v>
      </c>
      <c r="CJ49" s="261">
        <v>1458569</v>
      </c>
      <c r="CK49" s="261">
        <v>1488209</v>
      </c>
      <c r="CL49" s="261">
        <v>156105</v>
      </c>
      <c r="CM49" s="261">
        <v>157920</v>
      </c>
      <c r="CN49" s="261">
        <v>1860133</v>
      </c>
      <c r="CO49" s="261">
        <v>1899499</v>
      </c>
      <c r="CP49" s="261">
        <v>1469825</v>
      </c>
      <c r="CQ49" s="261">
        <v>1500216</v>
      </c>
      <c r="CR49" s="261">
        <v>159620</v>
      </c>
      <c r="CS49" s="261">
        <v>161342</v>
      </c>
      <c r="CT49" s="261">
        <v>1874128</v>
      </c>
      <c r="CU49" s="261">
        <v>1913693</v>
      </c>
      <c r="CV49" s="261">
        <v>1477014</v>
      </c>
      <c r="CW49" s="261">
        <v>1507578</v>
      </c>
      <c r="CX49" s="261">
        <v>161666</v>
      </c>
      <c r="CY49" s="261">
        <v>163263</v>
      </c>
      <c r="CZ49" s="261">
        <v>1890888</v>
      </c>
      <c r="DA49" s="261">
        <v>1927712</v>
      </c>
      <c r="DB49" s="261">
        <v>1487119</v>
      </c>
      <c r="DC49" s="261">
        <v>1515357</v>
      </c>
      <c r="DD49" s="261">
        <v>164098</v>
      </c>
      <c r="DE49" s="261">
        <v>165180</v>
      </c>
      <c r="DF49" s="261">
        <v>1908939</v>
      </c>
      <c r="DG49" s="261">
        <v>1944266</v>
      </c>
      <c r="DH49" s="261">
        <v>1496886</v>
      </c>
      <c r="DI49" s="261">
        <v>1524352</v>
      </c>
      <c r="DJ49" s="261">
        <v>167383</v>
      </c>
      <c r="DK49" s="261">
        <v>167662</v>
      </c>
      <c r="DL49" s="261">
        <v>1921759</v>
      </c>
      <c r="DM49" s="261">
        <v>1956608</v>
      </c>
      <c r="DN49" s="261">
        <v>1502899</v>
      </c>
      <c r="DO49" s="261">
        <v>1529970</v>
      </c>
      <c r="DP49" s="261">
        <v>169684</v>
      </c>
      <c r="DQ49" s="261">
        <v>169603</v>
      </c>
      <c r="DR49" s="261">
        <v>1937611</v>
      </c>
      <c r="DS49" s="261">
        <v>1972220</v>
      </c>
      <c r="DT49" s="261">
        <v>1510729</v>
      </c>
      <c r="DU49" s="261">
        <v>1537251</v>
      </c>
      <c r="DV49" s="261">
        <v>172640</v>
      </c>
      <c r="DW49" s="261">
        <v>172099</v>
      </c>
      <c r="DX49" s="261">
        <v>1945582</v>
      </c>
      <c r="DY49" s="261">
        <v>1981187</v>
      </c>
      <c r="DZ49" s="261">
        <v>1513646</v>
      </c>
      <c r="EA49" s="261">
        <v>1540914</v>
      </c>
      <c r="EB49" s="261">
        <v>174367</v>
      </c>
      <c r="EC49" s="261">
        <v>173687</v>
      </c>
      <c r="ED49" s="261">
        <v>1948162</v>
      </c>
      <c r="EE49" s="261">
        <v>1984478</v>
      </c>
      <c r="EF49" s="261">
        <v>1512877</v>
      </c>
      <c r="EG49" s="261">
        <v>1540667</v>
      </c>
      <c r="EH49" s="261">
        <v>175786</v>
      </c>
      <c r="EI49" s="261">
        <v>174827</v>
      </c>
    </row>
    <row r="50" spans="1:139" x14ac:dyDescent="0.2">
      <c r="A50" s="191" t="s">
        <v>56</v>
      </c>
      <c r="B50" s="261">
        <v>1572388</v>
      </c>
      <c r="C50" s="261">
        <v>1611981</v>
      </c>
      <c r="D50" s="261">
        <v>1472040</v>
      </c>
      <c r="E50" s="261">
        <v>1510194</v>
      </c>
      <c r="F50" s="261">
        <v>30585</v>
      </c>
      <c r="G50" s="261">
        <v>27756</v>
      </c>
      <c r="H50" s="261">
        <v>1604527</v>
      </c>
      <c r="I50" s="261">
        <v>1642584</v>
      </c>
      <c r="J50" s="261">
        <v>1499507</v>
      </c>
      <c r="K50" s="261">
        <v>1535743</v>
      </c>
      <c r="L50" s="261">
        <v>31756</v>
      </c>
      <c r="M50" s="261">
        <v>29000</v>
      </c>
      <c r="N50" s="261">
        <v>1634309</v>
      </c>
      <c r="O50" s="261">
        <v>1670001</v>
      </c>
      <c r="P50" s="261">
        <v>1525090</v>
      </c>
      <c r="Q50" s="261">
        <v>1558592</v>
      </c>
      <c r="R50" s="261">
        <v>32612</v>
      </c>
      <c r="S50" s="261">
        <v>29576</v>
      </c>
      <c r="T50" s="261">
        <v>1659190</v>
      </c>
      <c r="U50" s="261">
        <v>1693259</v>
      </c>
      <c r="V50" s="261">
        <v>1545242</v>
      </c>
      <c r="W50" s="261">
        <v>1576935</v>
      </c>
      <c r="X50" s="261">
        <v>33899</v>
      </c>
      <c r="Y50" s="261">
        <v>30609</v>
      </c>
      <c r="Z50" s="261">
        <v>1681715</v>
      </c>
      <c r="AA50" s="261">
        <v>1712226</v>
      </c>
      <c r="AB50" s="261">
        <v>1562845</v>
      </c>
      <c r="AC50" s="261">
        <v>1591411</v>
      </c>
      <c r="AD50" s="261">
        <v>35120</v>
      </c>
      <c r="AE50" s="261">
        <v>31249</v>
      </c>
      <c r="AF50" s="261">
        <v>1701061</v>
      </c>
      <c r="AG50" s="261">
        <v>1728647</v>
      </c>
      <c r="AH50" s="261">
        <v>1576197</v>
      </c>
      <c r="AI50" s="261">
        <v>1602352</v>
      </c>
      <c r="AJ50" s="261">
        <v>37077</v>
      </c>
      <c r="AK50" s="261">
        <v>32628</v>
      </c>
      <c r="AL50" s="261">
        <v>1720048</v>
      </c>
      <c r="AM50" s="261">
        <v>1747889</v>
      </c>
      <c r="AN50" s="261">
        <v>1590441</v>
      </c>
      <c r="AO50" s="261">
        <v>1616351</v>
      </c>
      <c r="AP50" s="261">
        <v>38232</v>
      </c>
      <c r="AQ50" s="261">
        <v>33774</v>
      </c>
      <c r="AR50" s="261">
        <v>1742298</v>
      </c>
      <c r="AS50" s="261">
        <v>1771126</v>
      </c>
      <c r="AT50" s="261">
        <v>1607737</v>
      </c>
      <c r="AU50" s="261">
        <v>1634342</v>
      </c>
      <c r="AV50" s="261">
        <v>39604</v>
      </c>
      <c r="AW50" s="261">
        <v>34936</v>
      </c>
      <c r="AX50" s="261">
        <v>1758571</v>
      </c>
      <c r="AY50" s="261">
        <v>1788805</v>
      </c>
      <c r="AZ50" s="261">
        <v>1619800</v>
      </c>
      <c r="BA50" s="261">
        <v>1647454</v>
      </c>
      <c r="BB50" s="261">
        <v>40490</v>
      </c>
      <c r="BC50" s="261">
        <v>35761</v>
      </c>
      <c r="BD50" s="261">
        <v>1769086</v>
      </c>
      <c r="BE50" s="261">
        <v>1800377</v>
      </c>
      <c r="BF50" s="261">
        <v>1626771</v>
      </c>
      <c r="BG50" s="261">
        <v>1655167</v>
      </c>
      <c r="BH50" s="261">
        <v>41219</v>
      </c>
      <c r="BI50" s="261">
        <v>36455</v>
      </c>
      <c r="BJ50" s="261">
        <v>1789755</v>
      </c>
      <c r="BK50" s="261">
        <v>1823447</v>
      </c>
      <c r="BL50" s="261">
        <v>1642399</v>
      </c>
      <c r="BM50" s="261">
        <v>1672628</v>
      </c>
      <c r="BN50" s="261">
        <v>42577</v>
      </c>
      <c r="BO50" s="261">
        <v>37434</v>
      </c>
      <c r="BP50" s="261">
        <v>1817766</v>
      </c>
      <c r="BQ50" s="261">
        <v>1853117</v>
      </c>
      <c r="BR50" s="261">
        <v>1664321</v>
      </c>
      <c r="BS50" s="261">
        <v>1696074</v>
      </c>
      <c r="BT50" s="261">
        <v>44391</v>
      </c>
      <c r="BU50" s="261">
        <v>38805</v>
      </c>
      <c r="BV50" s="261">
        <v>1843070</v>
      </c>
      <c r="BW50" s="261">
        <v>1879347</v>
      </c>
      <c r="BX50" s="261">
        <v>1683732</v>
      </c>
      <c r="BY50" s="261">
        <v>1715921</v>
      </c>
      <c r="BZ50" s="261">
        <v>45890</v>
      </c>
      <c r="CA50" s="261">
        <v>40313</v>
      </c>
      <c r="CB50" s="261">
        <v>1865213</v>
      </c>
      <c r="CC50" s="261">
        <v>1903535</v>
      </c>
      <c r="CD50" s="261">
        <v>1700081</v>
      </c>
      <c r="CE50" s="261">
        <v>1734316</v>
      </c>
      <c r="CF50" s="261">
        <v>47706</v>
      </c>
      <c r="CG50" s="261">
        <v>41680</v>
      </c>
      <c r="CH50" s="261">
        <v>1885391</v>
      </c>
      <c r="CI50" s="261">
        <v>1923209</v>
      </c>
      <c r="CJ50" s="261">
        <v>1714380</v>
      </c>
      <c r="CK50" s="261">
        <v>1747957</v>
      </c>
      <c r="CL50" s="261">
        <v>49086</v>
      </c>
      <c r="CM50" s="261">
        <v>43189</v>
      </c>
      <c r="CN50" s="261">
        <v>1899077</v>
      </c>
      <c r="CO50" s="261">
        <v>1938455</v>
      </c>
      <c r="CP50" s="261">
        <v>1722589</v>
      </c>
      <c r="CQ50" s="261">
        <v>1758047</v>
      </c>
      <c r="CR50" s="261">
        <v>50722</v>
      </c>
      <c r="CS50" s="261">
        <v>44213</v>
      </c>
      <c r="CT50" s="261">
        <v>1915542</v>
      </c>
      <c r="CU50" s="261">
        <v>1956186</v>
      </c>
      <c r="CV50" s="261">
        <v>1733331</v>
      </c>
      <c r="CW50" s="261">
        <v>1769279</v>
      </c>
      <c r="CX50" s="261">
        <v>51916</v>
      </c>
      <c r="CY50" s="261">
        <v>45316</v>
      </c>
      <c r="CZ50" s="261">
        <v>1929660</v>
      </c>
      <c r="DA50" s="261">
        <v>1969458</v>
      </c>
      <c r="DB50" s="261">
        <v>1742890</v>
      </c>
      <c r="DC50" s="261">
        <v>1777508</v>
      </c>
      <c r="DD50" s="261">
        <v>52951</v>
      </c>
      <c r="DE50" s="261">
        <v>46427</v>
      </c>
      <c r="DF50" s="261">
        <v>1941487</v>
      </c>
      <c r="DG50" s="261">
        <v>1981421</v>
      </c>
      <c r="DH50" s="261">
        <v>1750770</v>
      </c>
      <c r="DI50" s="261">
        <v>1785578</v>
      </c>
      <c r="DJ50" s="261">
        <v>54048</v>
      </c>
      <c r="DK50" s="261">
        <v>47506</v>
      </c>
      <c r="DL50" s="261">
        <v>1962400</v>
      </c>
      <c r="DM50" s="261">
        <v>2001706</v>
      </c>
      <c r="DN50" s="261">
        <v>1765124</v>
      </c>
      <c r="DO50" s="261">
        <v>1799039</v>
      </c>
      <c r="DP50" s="261">
        <v>55865</v>
      </c>
      <c r="DQ50" s="261">
        <v>49193</v>
      </c>
      <c r="DR50" s="261">
        <v>1989507</v>
      </c>
      <c r="DS50" s="261">
        <v>2027411</v>
      </c>
      <c r="DT50" s="261">
        <v>1785455</v>
      </c>
      <c r="DU50" s="261">
        <v>1818354</v>
      </c>
      <c r="DV50" s="261">
        <v>57825</v>
      </c>
      <c r="DW50" s="261">
        <v>50729</v>
      </c>
      <c r="DX50" s="261">
        <v>2027338</v>
      </c>
      <c r="DY50" s="261">
        <v>2064066</v>
      </c>
      <c r="DZ50" s="261">
        <v>1813251</v>
      </c>
      <c r="EA50" s="261">
        <v>1844942</v>
      </c>
      <c r="EB50" s="261">
        <v>60479</v>
      </c>
      <c r="EC50" s="261">
        <v>52963</v>
      </c>
      <c r="ED50" s="261">
        <v>2055236</v>
      </c>
      <c r="EE50" s="261">
        <v>2091356</v>
      </c>
      <c r="EF50" s="261">
        <v>1834115</v>
      </c>
      <c r="EG50" s="261">
        <v>1865014</v>
      </c>
      <c r="EH50" s="261">
        <v>62524</v>
      </c>
      <c r="EI50" s="261">
        <v>54728</v>
      </c>
    </row>
    <row r="51" spans="1:139" x14ac:dyDescent="0.2">
      <c r="A51" s="191" t="s">
        <v>57</v>
      </c>
      <c r="B51" s="261">
        <v>5869713</v>
      </c>
      <c r="C51" s="261">
        <v>6328690</v>
      </c>
      <c r="D51" s="261">
        <v>5196912</v>
      </c>
      <c r="E51" s="261">
        <v>5580329</v>
      </c>
      <c r="F51" s="261">
        <v>570211</v>
      </c>
      <c r="G51" s="261">
        <v>645101</v>
      </c>
      <c r="H51" s="261">
        <v>5882821</v>
      </c>
      <c r="I51" s="261">
        <v>6337643</v>
      </c>
      <c r="J51" s="261">
        <v>5196225</v>
      </c>
      <c r="K51" s="261">
        <v>5575815</v>
      </c>
      <c r="L51" s="261">
        <v>578215</v>
      </c>
      <c r="M51" s="261">
        <v>652650</v>
      </c>
      <c r="N51" s="261">
        <v>5890353</v>
      </c>
      <c r="O51" s="261">
        <v>6337461</v>
      </c>
      <c r="P51" s="261">
        <v>5191688</v>
      </c>
      <c r="Q51" s="261">
        <v>5563911</v>
      </c>
      <c r="R51" s="261">
        <v>585742</v>
      </c>
      <c r="S51" s="261">
        <v>659753</v>
      </c>
      <c r="T51" s="261">
        <v>5901119</v>
      </c>
      <c r="U51" s="261">
        <v>6344553</v>
      </c>
      <c r="V51" s="261">
        <v>5188931</v>
      </c>
      <c r="W51" s="261">
        <v>5556508</v>
      </c>
      <c r="X51" s="261">
        <v>593972</v>
      </c>
      <c r="Y51" s="261">
        <v>668673</v>
      </c>
      <c r="Z51" s="261">
        <v>5916741</v>
      </c>
      <c r="AA51" s="261">
        <v>6347064</v>
      </c>
      <c r="AB51" s="261">
        <v>5190271</v>
      </c>
      <c r="AC51" s="261">
        <v>5544312</v>
      </c>
      <c r="AD51" s="261">
        <v>603144</v>
      </c>
      <c r="AE51" s="261">
        <v>676781</v>
      </c>
      <c r="AF51" s="261">
        <v>5932174</v>
      </c>
      <c r="AG51" s="261">
        <v>6351999</v>
      </c>
      <c r="AH51" s="261">
        <v>5189363</v>
      </c>
      <c r="AI51" s="261">
        <v>5532859</v>
      </c>
      <c r="AJ51" s="261">
        <v>612383</v>
      </c>
      <c r="AK51" s="261">
        <v>684554</v>
      </c>
      <c r="AL51" s="261">
        <v>5944575</v>
      </c>
      <c r="AM51" s="261">
        <v>6354395</v>
      </c>
      <c r="AN51" s="261">
        <v>5186923</v>
      </c>
      <c r="AO51" s="261">
        <v>5520761</v>
      </c>
      <c r="AP51" s="261">
        <v>620186</v>
      </c>
      <c r="AQ51" s="261">
        <v>691371</v>
      </c>
      <c r="AR51" s="261">
        <v>5967199</v>
      </c>
      <c r="AS51" s="261">
        <v>6363832</v>
      </c>
      <c r="AT51" s="261">
        <v>5191718</v>
      </c>
      <c r="AU51" s="261">
        <v>5513563</v>
      </c>
      <c r="AV51" s="261">
        <v>630125</v>
      </c>
      <c r="AW51" s="261">
        <v>699625</v>
      </c>
      <c r="AX51" s="261">
        <v>5996764</v>
      </c>
      <c r="AY51" s="261">
        <v>6377894</v>
      </c>
      <c r="AZ51" s="261">
        <v>5202407</v>
      </c>
      <c r="BA51" s="261">
        <v>5509410</v>
      </c>
      <c r="BB51" s="261">
        <v>640674</v>
      </c>
      <c r="BC51" s="261">
        <v>709065</v>
      </c>
      <c r="BD51" s="261">
        <v>6019973</v>
      </c>
      <c r="BE51" s="261">
        <v>6390749</v>
      </c>
      <c r="BF51" s="261">
        <v>5206012</v>
      </c>
      <c r="BG51" s="261">
        <v>5502442</v>
      </c>
      <c r="BH51" s="261">
        <v>652443</v>
      </c>
      <c r="BI51" s="261">
        <v>719876</v>
      </c>
      <c r="BJ51" s="261">
        <v>6044937</v>
      </c>
      <c r="BK51" s="261">
        <v>6405053</v>
      </c>
      <c r="BL51" s="261">
        <v>5210996</v>
      </c>
      <c r="BM51" s="261">
        <v>5496328</v>
      </c>
      <c r="BN51" s="261">
        <v>664022</v>
      </c>
      <c r="BO51" s="261">
        <v>731164</v>
      </c>
      <c r="BP51" s="261">
        <v>6081497</v>
      </c>
      <c r="BQ51" s="261">
        <v>6429312</v>
      </c>
      <c r="BR51" s="261">
        <v>5225518</v>
      </c>
      <c r="BS51" s="261">
        <v>5498641</v>
      </c>
      <c r="BT51" s="261">
        <v>677447</v>
      </c>
      <c r="BU51" s="261">
        <v>743812</v>
      </c>
      <c r="BV51" s="261">
        <v>6111850</v>
      </c>
      <c r="BW51" s="261">
        <v>6452087</v>
      </c>
      <c r="BX51" s="261">
        <v>5235002</v>
      </c>
      <c r="BY51" s="261">
        <v>5500233</v>
      </c>
      <c r="BZ51" s="261">
        <v>690242</v>
      </c>
      <c r="CA51" s="261">
        <v>755520</v>
      </c>
      <c r="CB51" s="261">
        <v>6138990</v>
      </c>
      <c r="CC51" s="261">
        <v>6473295</v>
      </c>
      <c r="CD51" s="261">
        <v>5242889</v>
      </c>
      <c r="CE51" s="261">
        <v>5500209</v>
      </c>
      <c r="CF51" s="261">
        <v>701830</v>
      </c>
      <c r="CG51" s="261">
        <v>767770</v>
      </c>
      <c r="CH51" s="261">
        <v>6169834</v>
      </c>
      <c r="CI51" s="261">
        <v>6497024</v>
      </c>
      <c r="CJ51" s="261">
        <v>5254082</v>
      </c>
      <c r="CK51" s="261">
        <v>5504119</v>
      </c>
      <c r="CL51" s="261">
        <v>713711</v>
      </c>
      <c r="CM51" s="261">
        <v>778570</v>
      </c>
      <c r="CN51" s="261">
        <v>6195981</v>
      </c>
      <c r="CO51" s="261">
        <v>6515177</v>
      </c>
      <c r="CP51" s="261">
        <v>5262693</v>
      </c>
      <c r="CQ51" s="261">
        <v>5505076</v>
      </c>
      <c r="CR51" s="261">
        <v>723489</v>
      </c>
      <c r="CS51" s="261">
        <v>787097</v>
      </c>
      <c r="CT51" s="261">
        <v>6217187</v>
      </c>
      <c r="CU51" s="261">
        <v>6527396</v>
      </c>
      <c r="CV51" s="261">
        <v>5266002</v>
      </c>
      <c r="CW51" s="261">
        <v>5499273</v>
      </c>
      <c r="CX51" s="261">
        <v>733391</v>
      </c>
      <c r="CY51" s="261">
        <v>796117</v>
      </c>
      <c r="CZ51" s="261">
        <v>6234643</v>
      </c>
      <c r="DA51" s="261">
        <v>6532184</v>
      </c>
      <c r="DB51" s="261">
        <v>5265436</v>
      </c>
      <c r="DC51" s="261">
        <v>5488414</v>
      </c>
      <c r="DD51" s="261">
        <v>743737</v>
      </c>
      <c r="DE51" s="261">
        <v>803723</v>
      </c>
      <c r="DF51" s="261">
        <v>6245361</v>
      </c>
      <c r="DG51" s="261">
        <v>6531260</v>
      </c>
      <c r="DH51" s="261">
        <v>5259064</v>
      </c>
      <c r="DI51" s="261">
        <v>5471570</v>
      </c>
      <c r="DJ51" s="261">
        <v>752962</v>
      </c>
      <c r="DK51" s="261">
        <v>810843</v>
      </c>
      <c r="DL51" s="261">
        <v>6254114</v>
      </c>
      <c r="DM51" s="261">
        <v>6534987</v>
      </c>
      <c r="DN51" s="261">
        <v>5251886</v>
      </c>
      <c r="DO51" s="261">
        <v>5459204</v>
      </c>
      <c r="DP51" s="261">
        <v>760517</v>
      </c>
      <c r="DQ51" s="261">
        <v>817760</v>
      </c>
      <c r="DR51" s="261">
        <v>6256907</v>
      </c>
      <c r="DS51" s="261">
        <v>6528852</v>
      </c>
      <c r="DT51" s="261">
        <v>5240305</v>
      </c>
      <c r="DU51" s="261">
        <v>5440116</v>
      </c>
      <c r="DV51" s="261">
        <v>767727</v>
      </c>
      <c r="DW51" s="261">
        <v>823094</v>
      </c>
      <c r="DX51" s="261">
        <v>6259149</v>
      </c>
      <c r="DY51" s="261">
        <v>6524389</v>
      </c>
      <c r="DZ51" s="261">
        <v>5226626</v>
      </c>
      <c r="EA51" s="261">
        <v>5421042</v>
      </c>
      <c r="EB51" s="261">
        <v>775317</v>
      </c>
      <c r="EC51" s="261">
        <v>829251</v>
      </c>
      <c r="ED51" s="261">
        <v>6263536</v>
      </c>
      <c r="EE51" s="261">
        <v>6526911</v>
      </c>
      <c r="EF51" s="261">
        <v>5216727</v>
      </c>
      <c r="EG51" s="261">
        <v>5408220</v>
      </c>
      <c r="EH51" s="261">
        <v>781689</v>
      </c>
      <c r="EI51" s="261">
        <v>836098</v>
      </c>
    </row>
    <row r="52" spans="1:139" x14ac:dyDescent="0.2">
      <c r="A52" s="191" t="s">
        <v>58</v>
      </c>
      <c r="B52" s="261">
        <v>488124</v>
      </c>
      <c r="C52" s="261">
        <v>528878</v>
      </c>
      <c r="D52" s="261">
        <v>448440</v>
      </c>
      <c r="E52" s="261">
        <v>488386</v>
      </c>
      <c r="F52" s="261">
        <v>26020</v>
      </c>
      <c r="G52" s="261">
        <v>26430</v>
      </c>
      <c r="H52" s="261">
        <v>489858</v>
      </c>
      <c r="I52" s="261">
        <v>531035</v>
      </c>
      <c r="J52" s="261">
        <v>448880</v>
      </c>
      <c r="K52" s="261">
        <v>488931</v>
      </c>
      <c r="L52" s="261">
        <v>26910</v>
      </c>
      <c r="M52" s="261">
        <v>27488</v>
      </c>
      <c r="N52" s="261">
        <v>492271</v>
      </c>
      <c r="O52" s="261">
        <v>533082</v>
      </c>
      <c r="P52" s="261">
        <v>449677</v>
      </c>
      <c r="Q52" s="261">
        <v>489150</v>
      </c>
      <c r="R52" s="261">
        <v>28036</v>
      </c>
      <c r="S52" s="261">
        <v>28621</v>
      </c>
      <c r="T52" s="261">
        <v>494925</v>
      </c>
      <c r="U52" s="261">
        <v>536230</v>
      </c>
      <c r="V52" s="261">
        <v>450367</v>
      </c>
      <c r="W52" s="261">
        <v>490284</v>
      </c>
      <c r="X52" s="261">
        <v>29343</v>
      </c>
      <c r="Y52" s="261">
        <v>29800</v>
      </c>
      <c r="Z52" s="261">
        <v>499678</v>
      </c>
      <c r="AA52" s="261">
        <v>540724</v>
      </c>
      <c r="AB52" s="261">
        <v>452991</v>
      </c>
      <c r="AC52" s="261">
        <v>492396</v>
      </c>
      <c r="AD52" s="261">
        <v>30871</v>
      </c>
      <c r="AE52" s="261">
        <v>31432</v>
      </c>
      <c r="AF52" s="261">
        <v>504494</v>
      </c>
      <c r="AG52" s="261">
        <v>545774</v>
      </c>
      <c r="AH52" s="261">
        <v>455369</v>
      </c>
      <c r="AI52" s="261">
        <v>494867</v>
      </c>
      <c r="AJ52" s="261">
        <v>32296</v>
      </c>
      <c r="AK52" s="261">
        <v>33027</v>
      </c>
      <c r="AL52" s="261">
        <v>508168</v>
      </c>
      <c r="AM52" s="261">
        <v>548974</v>
      </c>
      <c r="AN52" s="261">
        <v>457241</v>
      </c>
      <c r="AO52" s="261">
        <v>496078</v>
      </c>
      <c r="AP52" s="261">
        <v>33426</v>
      </c>
      <c r="AQ52" s="261">
        <v>34303</v>
      </c>
      <c r="AR52" s="261">
        <v>512905</v>
      </c>
      <c r="AS52" s="261">
        <v>553090</v>
      </c>
      <c r="AT52" s="261">
        <v>459830</v>
      </c>
      <c r="AU52" s="261">
        <v>497822</v>
      </c>
      <c r="AV52" s="261">
        <v>34755</v>
      </c>
      <c r="AW52" s="261">
        <v>35710</v>
      </c>
      <c r="AX52" s="261">
        <v>515752</v>
      </c>
      <c r="AY52" s="261">
        <v>555590</v>
      </c>
      <c r="AZ52" s="261">
        <v>460723</v>
      </c>
      <c r="BA52" s="261">
        <v>498147</v>
      </c>
      <c r="BB52" s="261">
        <v>35997</v>
      </c>
      <c r="BC52" s="261">
        <v>37030</v>
      </c>
      <c r="BD52" s="261">
        <v>518204</v>
      </c>
      <c r="BE52" s="261">
        <v>556375</v>
      </c>
      <c r="BF52" s="261">
        <v>461143</v>
      </c>
      <c r="BG52" s="261">
        <v>497235</v>
      </c>
      <c r="BH52" s="261">
        <v>37452</v>
      </c>
      <c r="BI52" s="261">
        <v>38088</v>
      </c>
      <c r="BJ52" s="261">
        <v>515084</v>
      </c>
      <c r="BK52" s="261">
        <v>552832</v>
      </c>
      <c r="BL52" s="261">
        <v>456976</v>
      </c>
      <c r="BM52" s="261">
        <v>492242</v>
      </c>
      <c r="BN52" s="261">
        <v>38145</v>
      </c>
      <c r="BO52" s="261">
        <v>38887</v>
      </c>
      <c r="BP52" s="261">
        <v>512962</v>
      </c>
      <c r="BQ52" s="261">
        <v>550134</v>
      </c>
      <c r="BR52" s="261">
        <v>453720</v>
      </c>
      <c r="BS52" s="261">
        <v>488654</v>
      </c>
      <c r="BT52" s="261">
        <v>38996</v>
      </c>
      <c r="BU52" s="261">
        <v>39416</v>
      </c>
      <c r="BV52" s="261">
        <v>510456</v>
      </c>
      <c r="BW52" s="261">
        <v>546859</v>
      </c>
      <c r="BX52" s="261">
        <v>450238</v>
      </c>
      <c r="BY52" s="261">
        <v>484098</v>
      </c>
      <c r="BZ52" s="261">
        <v>39745</v>
      </c>
      <c r="CA52" s="261">
        <v>40346</v>
      </c>
      <c r="CB52" s="261">
        <v>509591</v>
      </c>
      <c r="CC52" s="261">
        <v>545412</v>
      </c>
      <c r="CD52" s="261">
        <v>448178</v>
      </c>
      <c r="CE52" s="261">
        <v>481203</v>
      </c>
      <c r="CF52" s="261">
        <v>40440</v>
      </c>
      <c r="CG52" s="261">
        <v>41163</v>
      </c>
      <c r="CH52" s="261">
        <v>508882</v>
      </c>
      <c r="CI52" s="261">
        <v>544764</v>
      </c>
      <c r="CJ52" s="261">
        <v>446050</v>
      </c>
      <c r="CK52" s="261">
        <v>479109</v>
      </c>
      <c r="CL52" s="261">
        <v>41238</v>
      </c>
      <c r="CM52" s="261">
        <v>42082</v>
      </c>
      <c r="CN52" s="261">
        <v>509266</v>
      </c>
      <c r="CO52" s="261">
        <v>544672</v>
      </c>
      <c r="CP52" s="261">
        <v>445083</v>
      </c>
      <c r="CQ52" s="261">
        <v>477433</v>
      </c>
      <c r="CR52" s="261">
        <v>42076</v>
      </c>
      <c r="CS52" s="261">
        <v>42932</v>
      </c>
      <c r="CT52" s="261">
        <v>509619</v>
      </c>
      <c r="CU52" s="261">
        <v>543917</v>
      </c>
      <c r="CV52" s="261">
        <v>443567</v>
      </c>
      <c r="CW52" s="261">
        <v>474776</v>
      </c>
      <c r="CX52" s="261">
        <v>43120</v>
      </c>
      <c r="CY52" s="261">
        <v>43914</v>
      </c>
      <c r="CZ52" s="261">
        <v>510617</v>
      </c>
      <c r="DA52" s="261">
        <v>543984</v>
      </c>
      <c r="DB52" s="261">
        <v>443145</v>
      </c>
      <c r="DC52" s="261">
        <v>473383</v>
      </c>
      <c r="DD52" s="261">
        <v>43770</v>
      </c>
      <c r="DE52" s="261">
        <v>44624</v>
      </c>
      <c r="DF52" s="261">
        <v>511237</v>
      </c>
      <c r="DG52" s="261">
        <v>543885</v>
      </c>
      <c r="DH52" s="261">
        <v>442224</v>
      </c>
      <c r="DI52" s="261">
        <v>471744</v>
      </c>
      <c r="DJ52" s="261">
        <v>44778</v>
      </c>
      <c r="DK52" s="261">
        <v>45727</v>
      </c>
      <c r="DL52" s="261">
        <v>512225</v>
      </c>
      <c r="DM52" s="261">
        <v>543792</v>
      </c>
      <c r="DN52" s="261">
        <v>441507</v>
      </c>
      <c r="DO52" s="261">
        <v>470142</v>
      </c>
      <c r="DP52" s="261">
        <v>45771</v>
      </c>
      <c r="DQ52" s="261">
        <v>46653</v>
      </c>
      <c r="DR52" s="261">
        <v>512910</v>
      </c>
      <c r="DS52" s="261">
        <v>543263</v>
      </c>
      <c r="DT52" s="261">
        <v>440452</v>
      </c>
      <c r="DU52" s="261">
        <v>467978</v>
      </c>
      <c r="DV52" s="261">
        <v>46727</v>
      </c>
      <c r="DW52" s="261">
        <v>47615</v>
      </c>
      <c r="DX52" s="261">
        <v>513784</v>
      </c>
      <c r="DY52" s="261">
        <v>543279</v>
      </c>
      <c r="DZ52" s="261">
        <v>439630</v>
      </c>
      <c r="EA52" s="261">
        <v>466456</v>
      </c>
      <c r="EB52" s="261">
        <v>47758</v>
      </c>
      <c r="EC52" s="261">
        <v>48608</v>
      </c>
      <c r="ED52" s="261">
        <v>513556</v>
      </c>
      <c r="EE52" s="261">
        <v>542930</v>
      </c>
      <c r="EF52" s="261">
        <v>438374</v>
      </c>
      <c r="EG52" s="261">
        <v>465133</v>
      </c>
      <c r="EH52" s="261">
        <v>48603</v>
      </c>
      <c r="EI52" s="261">
        <v>49392</v>
      </c>
    </row>
    <row r="53" spans="1:139" x14ac:dyDescent="0.2">
      <c r="A53" s="191" t="s">
        <v>59</v>
      </c>
      <c r="B53" s="261">
        <v>1811660</v>
      </c>
      <c r="C53" s="261">
        <v>1936922</v>
      </c>
      <c r="D53" s="261">
        <v>1260761</v>
      </c>
      <c r="E53" s="261">
        <v>1309799</v>
      </c>
      <c r="F53" s="261">
        <v>532208</v>
      </c>
      <c r="G53" s="261">
        <v>606350</v>
      </c>
      <c r="H53" s="261">
        <v>1835708</v>
      </c>
      <c r="I53" s="261">
        <v>1960492</v>
      </c>
      <c r="J53" s="261">
        <v>1276893</v>
      </c>
      <c r="K53" s="261">
        <v>1324925</v>
      </c>
      <c r="L53" s="261">
        <v>538711</v>
      </c>
      <c r="M53" s="261">
        <v>613375</v>
      </c>
      <c r="N53" s="261">
        <v>1867240</v>
      </c>
      <c r="O53" s="261">
        <v>1992456</v>
      </c>
      <c r="P53" s="261">
        <v>1298806</v>
      </c>
      <c r="Q53" s="261">
        <v>1346605</v>
      </c>
      <c r="R53" s="261">
        <v>546127</v>
      </c>
      <c r="S53" s="261">
        <v>621899</v>
      </c>
      <c r="T53" s="261">
        <v>1898037</v>
      </c>
      <c r="U53" s="261">
        <v>2021198</v>
      </c>
      <c r="V53" s="261">
        <v>1322035</v>
      </c>
      <c r="W53" s="261">
        <v>1367544</v>
      </c>
      <c r="X53" s="261">
        <v>552479</v>
      </c>
      <c r="Y53" s="261">
        <v>628560</v>
      </c>
      <c r="Z53" s="261">
        <v>1929076</v>
      </c>
      <c r="AA53" s="261">
        <v>2045606</v>
      </c>
      <c r="AB53" s="261">
        <v>1345376</v>
      </c>
      <c r="AC53" s="261">
        <v>1384465</v>
      </c>
      <c r="AD53" s="261">
        <v>558524</v>
      </c>
      <c r="AE53" s="261">
        <v>634128</v>
      </c>
      <c r="AF53" s="261">
        <v>1955596</v>
      </c>
      <c r="AG53" s="261">
        <v>2068627</v>
      </c>
      <c r="AH53" s="261">
        <v>1363125</v>
      </c>
      <c r="AI53" s="261">
        <v>1398660</v>
      </c>
      <c r="AJ53" s="261">
        <v>564523</v>
      </c>
      <c r="AK53" s="261">
        <v>640307</v>
      </c>
      <c r="AL53" s="261">
        <v>1975032</v>
      </c>
      <c r="AM53" s="261">
        <v>2089963</v>
      </c>
      <c r="AN53" s="261">
        <v>1376330</v>
      </c>
      <c r="AO53" s="261">
        <v>1413144</v>
      </c>
      <c r="AP53" s="261">
        <v>569292</v>
      </c>
      <c r="AQ53" s="261">
        <v>645461</v>
      </c>
      <c r="AR53" s="261">
        <v>1996726</v>
      </c>
      <c r="AS53" s="261">
        <v>2111069</v>
      </c>
      <c r="AT53" s="261">
        <v>1392100</v>
      </c>
      <c r="AU53" s="261">
        <v>1428632</v>
      </c>
      <c r="AV53" s="261">
        <v>573382</v>
      </c>
      <c r="AW53" s="261">
        <v>649276</v>
      </c>
      <c r="AX53" s="261">
        <v>2016330</v>
      </c>
      <c r="AY53" s="261">
        <v>2133967</v>
      </c>
      <c r="AZ53" s="261">
        <v>1405546</v>
      </c>
      <c r="BA53" s="261">
        <v>1445093</v>
      </c>
      <c r="BB53" s="261">
        <v>577844</v>
      </c>
      <c r="BC53" s="261">
        <v>653737</v>
      </c>
      <c r="BD53" s="261">
        <v>2048616</v>
      </c>
      <c r="BE53" s="261">
        <v>2162305</v>
      </c>
      <c r="BF53" s="261">
        <v>1429302</v>
      </c>
      <c r="BG53" s="261">
        <v>1465409</v>
      </c>
      <c r="BH53" s="261">
        <v>584201</v>
      </c>
      <c r="BI53" s="261">
        <v>659840</v>
      </c>
      <c r="BJ53" s="261">
        <v>2077805</v>
      </c>
      <c r="BK53" s="261">
        <v>2192345</v>
      </c>
      <c r="BL53" s="261">
        <v>1451305</v>
      </c>
      <c r="BM53" s="261">
        <v>1487411</v>
      </c>
      <c r="BN53" s="261">
        <v>589263</v>
      </c>
      <c r="BO53" s="261">
        <v>665842</v>
      </c>
      <c r="BP53" s="261">
        <v>2120192</v>
      </c>
      <c r="BQ53" s="261">
        <v>2237655</v>
      </c>
      <c r="BR53" s="261">
        <v>1482816</v>
      </c>
      <c r="BS53" s="261">
        <v>1520534</v>
      </c>
      <c r="BT53" s="261">
        <v>597910</v>
      </c>
      <c r="BU53" s="261">
        <v>675626</v>
      </c>
      <c r="BV53" s="261">
        <v>2163318</v>
      </c>
      <c r="BW53" s="261">
        <v>2280792</v>
      </c>
      <c r="BX53" s="261">
        <v>1515328</v>
      </c>
      <c r="BY53" s="261">
        <v>1553349</v>
      </c>
      <c r="BZ53" s="261">
        <v>605954</v>
      </c>
      <c r="CA53" s="261">
        <v>683508</v>
      </c>
      <c r="CB53" s="261">
        <v>2203949</v>
      </c>
      <c r="CC53" s="261">
        <v>2325047</v>
      </c>
      <c r="CD53" s="261">
        <v>1545011</v>
      </c>
      <c r="CE53" s="261">
        <v>1584607</v>
      </c>
      <c r="CF53" s="261">
        <v>614576</v>
      </c>
      <c r="CG53" s="261">
        <v>693889</v>
      </c>
      <c r="CH53" s="261">
        <v>2232842</v>
      </c>
      <c r="CI53" s="261">
        <v>2357030</v>
      </c>
      <c r="CJ53" s="261">
        <v>1566348</v>
      </c>
      <c r="CK53" s="261">
        <v>1608428</v>
      </c>
      <c r="CL53" s="261">
        <v>620413</v>
      </c>
      <c r="CM53" s="261">
        <v>700151</v>
      </c>
      <c r="CN53" s="261">
        <v>2254836</v>
      </c>
      <c r="CO53" s="261">
        <v>2380820</v>
      </c>
      <c r="CP53" s="261">
        <v>1581014</v>
      </c>
      <c r="CQ53" s="261">
        <v>1624442</v>
      </c>
      <c r="CR53" s="261">
        <v>626126</v>
      </c>
      <c r="CS53" s="261">
        <v>706203</v>
      </c>
      <c r="CT53" s="261">
        <v>2270948</v>
      </c>
      <c r="CU53" s="261">
        <v>2400474</v>
      </c>
      <c r="CV53" s="261">
        <v>1592349</v>
      </c>
      <c r="CW53" s="261">
        <v>1637911</v>
      </c>
      <c r="CX53" s="261">
        <v>629424</v>
      </c>
      <c r="CY53" s="261">
        <v>710596</v>
      </c>
      <c r="CZ53" s="261">
        <v>2292532</v>
      </c>
      <c r="DA53" s="261">
        <v>2424580</v>
      </c>
      <c r="DB53" s="261">
        <v>1607452</v>
      </c>
      <c r="DC53" s="261">
        <v>1654044</v>
      </c>
      <c r="DD53" s="261">
        <v>634110</v>
      </c>
      <c r="DE53" s="261">
        <v>716484</v>
      </c>
      <c r="DF53" s="261">
        <v>2314970</v>
      </c>
      <c r="DG53" s="261">
        <v>2449183</v>
      </c>
      <c r="DH53" s="261">
        <v>1622901</v>
      </c>
      <c r="DI53" s="261">
        <v>1671186</v>
      </c>
      <c r="DJ53" s="261">
        <v>639540</v>
      </c>
      <c r="DK53" s="261">
        <v>722153</v>
      </c>
      <c r="DL53" s="261">
        <v>2343055</v>
      </c>
      <c r="DM53" s="261">
        <v>2480738</v>
      </c>
      <c r="DN53" s="261">
        <v>1643541</v>
      </c>
      <c r="DO53" s="261">
        <v>1694047</v>
      </c>
      <c r="DP53" s="261">
        <v>644789</v>
      </c>
      <c r="DQ53" s="261">
        <v>728552</v>
      </c>
      <c r="DR53" s="261">
        <v>2376008</v>
      </c>
      <c r="DS53" s="261">
        <v>2516245</v>
      </c>
      <c r="DT53" s="261">
        <v>1667925</v>
      </c>
      <c r="DU53" s="261">
        <v>1720227</v>
      </c>
      <c r="DV53" s="261">
        <v>650942</v>
      </c>
      <c r="DW53" s="261">
        <v>735263</v>
      </c>
      <c r="DX53" s="261">
        <v>2406862</v>
      </c>
      <c r="DY53" s="261">
        <v>2551373</v>
      </c>
      <c r="DZ53" s="261">
        <v>1690807</v>
      </c>
      <c r="EA53" s="261">
        <v>1746132</v>
      </c>
      <c r="EB53" s="261">
        <v>656358</v>
      </c>
      <c r="EC53" s="261">
        <v>741820</v>
      </c>
      <c r="ED53" s="261">
        <v>2435459</v>
      </c>
      <c r="EE53" s="261">
        <v>2585760</v>
      </c>
      <c r="EF53" s="261">
        <v>1712928</v>
      </c>
      <c r="EG53" s="261">
        <v>1771518</v>
      </c>
      <c r="EH53" s="261">
        <v>660342</v>
      </c>
      <c r="EI53" s="261">
        <v>748053</v>
      </c>
    </row>
    <row r="54" spans="1:139" x14ac:dyDescent="0.2">
      <c r="A54" s="191" t="s">
        <v>60</v>
      </c>
      <c r="B54" s="261">
        <v>364763</v>
      </c>
      <c r="C54" s="261">
        <v>373162</v>
      </c>
      <c r="D54" s="261">
        <v>333222</v>
      </c>
      <c r="E54" s="261">
        <v>341468</v>
      </c>
      <c r="F54" s="261">
        <v>2222</v>
      </c>
      <c r="G54" s="261">
        <v>1222</v>
      </c>
      <c r="H54" s="261">
        <v>366933</v>
      </c>
      <c r="I54" s="261">
        <v>375280</v>
      </c>
      <c r="J54" s="261">
        <v>333858</v>
      </c>
      <c r="K54" s="261">
        <v>342135</v>
      </c>
      <c r="L54" s="261">
        <v>2627</v>
      </c>
      <c r="M54" s="261">
        <v>1420</v>
      </c>
      <c r="N54" s="261">
        <v>368072</v>
      </c>
      <c r="O54" s="261">
        <v>376151</v>
      </c>
      <c r="P54" s="261">
        <v>334270</v>
      </c>
      <c r="Q54" s="261">
        <v>341937</v>
      </c>
      <c r="R54" s="261">
        <v>2672</v>
      </c>
      <c r="S54" s="261">
        <v>1490</v>
      </c>
      <c r="T54" s="261">
        <v>369209</v>
      </c>
      <c r="U54" s="261">
        <v>376849</v>
      </c>
      <c r="V54" s="261">
        <v>334454</v>
      </c>
      <c r="W54" s="261">
        <v>341992</v>
      </c>
      <c r="X54" s="261">
        <v>2874</v>
      </c>
      <c r="Y54" s="261">
        <v>1654</v>
      </c>
      <c r="Z54" s="261">
        <v>371912</v>
      </c>
      <c r="AA54" s="261">
        <v>378500</v>
      </c>
      <c r="AB54" s="261">
        <v>335726</v>
      </c>
      <c r="AC54" s="261">
        <v>342471</v>
      </c>
      <c r="AD54" s="261">
        <v>3058</v>
      </c>
      <c r="AE54" s="261">
        <v>1691</v>
      </c>
      <c r="AF54" s="261">
        <v>375163</v>
      </c>
      <c r="AG54" s="261">
        <v>380681</v>
      </c>
      <c r="AH54" s="261">
        <v>336597</v>
      </c>
      <c r="AI54" s="261">
        <v>342586</v>
      </c>
      <c r="AJ54" s="261">
        <v>3864</v>
      </c>
      <c r="AK54" s="261">
        <v>2321</v>
      </c>
      <c r="AL54" s="261">
        <v>376435</v>
      </c>
      <c r="AM54" s="261">
        <v>381537</v>
      </c>
      <c r="AN54" s="261">
        <v>336951</v>
      </c>
      <c r="AO54" s="261">
        <v>342436</v>
      </c>
      <c r="AP54" s="261">
        <v>4222</v>
      </c>
      <c r="AQ54" s="261">
        <v>2664</v>
      </c>
      <c r="AR54" s="261">
        <v>377692</v>
      </c>
      <c r="AS54" s="261">
        <v>382328</v>
      </c>
      <c r="AT54" s="261">
        <v>337311</v>
      </c>
      <c r="AU54" s="261">
        <v>342204</v>
      </c>
      <c r="AV54" s="261">
        <v>4553</v>
      </c>
      <c r="AW54" s="261">
        <v>3020</v>
      </c>
      <c r="AX54" s="261">
        <v>380096</v>
      </c>
      <c r="AY54" s="261">
        <v>383633</v>
      </c>
      <c r="AZ54" s="261">
        <v>338605</v>
      </c>
      <c r="BA54" s="261">
        <v>342490</v>
      </c>
      <c r="BB54" s="261">
        <v>4878</v>
      </c>
      <c r="BC54" s="261">
        <v>3310</v>
      </c>
      <c r="BD54" s="261">
        <v>383719</v>
      </c>
      <c r="BE54" s="261">
        <v>386677</v>
      </c>
      <c r="BF54" s="261">
        <v>341024</v>
      </c>
      <c r="BG54" s="261">
        <v>344416</v>
      </c>
      <c r="BH54" s="261">
        <v>5233</v>
      </c>
      <c r="BI54" s="261">
        <v>3595</v>
      </c>
      <c r="BJ54" s="261">
        <v>386472</v>
      </c>
      <c r="BK54" s="261">
        <v>389021</v>
      </c>
      <c r="BL54" s="261">
        <v>342777</v>
      </c>
      <c r="BM54" s="261">
        <v>345693</v>
      </c>
      <c r="BN54" s="261">
        <v>5570</v>
      </c>
      <c r="BO54" s="261">
        <v>3977</v>
      </c>
      <c r="BP54" s="261">
        <v>390613</v>
      </c>
      <c r="BQ54" s="261">
        <v>392420</v>
      </c>
      <c r="BR54" s="261">
        <v>345639</v>
      </c>
      <c r="BS54" s="261">
        <v>347971</v>
      </c>
      <c r="BT54" s="261">
        <v>5971</v>
      </c>
      <c r="BU54" s="261">
        <v>4202</v>
      </c>
      <c r="BV54" s="261">
        <v>394973</v>
      </c>
      <c r="BW54" s="261">
        <v>396650</v>
      </c>
      <c r="BX54" s="261">
        <v>348650</v>
      </c>
      <c r="BY54" s="261">
        <v>350835</v>
      </c>
      <c r="BZ54" s="261">
        <v>6436</v>
      </c>
      <c r="CA54" s="261">
        <v>4646</v>
      </c>
      <c r="CB54" s="261">
        <v>398888</v>
      </c>
      <c r="CC54" s="261">
        <v>400236</v>
      </c>
      <c r="CD54" s="261">
        <v>351398</v>
      </c>
      <c r="CE54" s="261">
        <v>353220</v>
      </c>
      <c r="CF54" s="261">
        <v>6848</v>
      </c>
      <c r="CG54" s="261">
        <v>4950</v>
      </c>
      <c r="CH54" s="261">
        <v>403869</v>
      </c>
      <c r="CI54" s="261">
        <v>403198</v>
      </c>
      <c r="CJ54" s="261">
        <v>354493</v>
      </c>
      <c r="CK54" s="261">
        <v>355039</v>
      </c>
      <c r="CL54" s="261">
        <v>7540</v>
      </c>
      <c r="CM54" s="261">
        <v>5205</v>
      </c>
      <c r="CN54" s="261">
        <v>408431</v>
      </c>
      <c r="CO54" s="261">
        <v>407734</v>
      </c>
      <c r="CP54" s="261">
        <v>357953</v>
      </c>
      <c r="CQ54" s="261">
        <v>358118</v>
      </c>
      <c r="CR54" s="261">
        <v>8023</v>
      </c>
      <c r="CS54" s="261">
        <v>5747</v>
      </c>
      <c r="CT54" s="261">
        <v>413313</v>
      </c>
      <c r="CU54" s="261">
        <v>410171</v>
      </c>
      <c r="CV54" s="261">
        <v>361194</v>
      </c>
      <c r="CW54" s="261">
        <v>359385</v>
      </c>
      <c r="CX54" s="261">
        <v>8673</v>
      </c>
      <c r="CY54" s="261">
        <v>6076</v>
      </c>
      <c r="CZ54" s="261">
        <v>419027</v>
      </c>
      <c r="DA54" s="261">
        <v>414469</v>
      </c>
      <c r="DB54" s="261">
        <v>364333</v>
      </c>
      <c r="DC54" s="261">
        <v>361474</v>
      </c>
      <c r="DD54" s="261">
        <v>9963</v>
      </c>
      <c r="DE54" s="261">
        <v>7089</v>
      </c>
      <c r="DF54" s="261">
        <v>423709</v>
      </c>
      <c r="DG54" s="261">
        <v>418561</v>
      </c>
      <c r="DH54" s="261">
        <v>367510</v>
      </c>
      <c r="DI54" s="261">
        <v>364269</v>
      </c>
      <c r="DJ54" s="261">
        <v>10635</v>
      </c>
      <c r="DK54" s="261">
        <v>7515</v>
      </c>
      <c r="DL54" s="261">
        <v>427432</v>
      </c>
      <c r="DM54" s="261">
        <v>421656</v>
      </c>
      <c r="DN54" s="261">
        <v>370155</v>
      </c>
      <c r="DO54" s="261">
        <v>366389</v>
      </c>
      <c r="DP54" s="261">
        <v>11001</v>
      </c>
      <c r="DQ54" s="261">
        <v>7779</v>
      </c>
      <c r="DR54" s="261">
        <v>430178</v>
      </c>
      <c r="DS54" s="261">
        <v>423755</v>
      </c>
      <c r="DT54" s="261">
        <v>371520</v>
      </c>
      <c r="DU54" s="261">
        <v>367258</v>
      </c>
      <c r="DV54" s="261">
        <v>11518</v>
      </c>
      <c r="DW54" s="261">
        <v>8161</v>
      </c>
      <c r="DX54" s="261">
        <v>435166</v>
      </c>
      <c r="DY54" s="261">
        <v>427724</v>
      </c>
      <c r="DZ54" s="261">
        <v>374198</v>
      </c>
      <c r="EA54" s="261">
        <v>368879</v>
      </c>
      <c r="EB54" s="261">
        <v>12538</v>
      </c>
      <c r="EC54" s="261">
        <v>9155</v>
      </c>
      <c r="ED54" s="261">
        <v>441021</v>
      </c>
      <c r="EE54" s="261">
        <v>432265</v>
      </c>
      <c r="EF54" s="261">
        <v>377994</v>
      </c>
      <c r="EG54" s="261">
        <v>371514</v>
      </c>
      <c r="EH54" s="261">
        <v>13643</v>
      </c>
      <c r="EI54" s="261">
        <v>10125</v>
      </c>
    </row>
    <row r="55" spans="1:139" x14ac:dyDescent="0.2">
      <c r="A55" s="191" t="s">
        <v>61</v>
      </c>
      <c r="B55" s="261">
        <v>2577437</v>
      </c>
      <c r="C55" s="261">
        <v>2749499</v>
      </c>
      <c r="D55" s="261">
        <v>2139252</v>
      </c>
      <c r="E55" s="261">
        <v>2254037</v>
      </c>
      <c r="F55" s="261">
        <v>409677</v>
      </c>
      <c r="G55" s="261">
        <v>465593</v>
      </c>
      <c r="H55" s="261">
        <v>2623546</v>
      </c>
      <c r="I55" s="261">
        <v>2793097</v>
      </c>
      <c r="J55" s="261">
        <v>2174035</v>
      </c>
      <c r="K55" s="261">
        <v>2286734</v>
      </c>
      <c r="L55" s="261">
        <v>418618</v>
      </c>
      <c r="M55" s="261">
        <v>474278</v>
      </c>
      <c r="N55" s="261">
        <v>2664722</v>
      </c>
      <c r="O55" s="261">
        <v>2834511</v>
      </c>
      <c r="P55" s="261">
        <v>2206139</v>
      </c>
      <c r="Q55" s="261">
        <v>2318492</v>
      </c>
      <c r="R55" s="261">
        <v>425954</v>
      </c>
      <c r="S55" s="261">
        <v>482480</v>
      </c>
      <c r="T55" s="261">
        <v>2702338</v>
      </c>
      <c r="U55" s="261">
        <v>2867707</v>
      </c>
      <c r="V55" s="261">
        <v>2234393</v>
      </c>
      <c r="W55" s="261">
        <v>2341441</v>
      </c>
      <c r="X55" s="261">
        <v>433503</v>
      </c>
      <c r="Y55" s="261">
        <v>490965</v>
      </c>
      <c r="Z55" s="261">
        <v>2741240</v>
      </c>
      <c r="AA55" s="261">
        <v>2897466</v>
      </c>
      <c r="AB55" s="261">
        <v>2263315</v>
      </c>
      <c r="AC55" s="261">
        <v>2362012</v>
      </c>
      <c r="AD55" s="261">
        <v>441667</v>
      </c>
      <c r="AE55" s="261">
        <v>498124</v>
      </c>
      <c r="AF55" s="261">
        <v>2777586</v>
      </c>
      <c r="AG55" s="261">
        <v>2926133</v>
      </c>
      <c r="AH55" s="261">
        <v>2287861</v>
      </c>
      <c r="AI55" s="261">
        <v>2379460</v>
      </c>
      <c r="AJ55" s="261">
        <v>449151</v>
      </c>
      <c r="AK55" s="261">
        <v>504726</v>
      </c>
      <c r="AL55" s="261">
        <v>2802368</v>
      </c>
      <c r="AM55" s="261">
        <v>2948421</v>
      </c>
      <c r="AN55" s="261">
        <v>2303940</v>
      </c>
      <c r="AO55" s="261">
        <v>2392694</v>
      </c>
      <c r="AP55" s="261">
        <v>455746</v>
      </c>
      <c r="AQ55" s="261">
        <v>511432</v>
      </c>
      <c r="AR55" s="261">
        <v>2824045</v>
      </c>
      <c r="AS55" s="261">
        <v>2971873</v>
      </c>
      <c r="AT55" s="261">
        <v>2317244</v>
      </c>
      <c r="AU55" s="261">
        <v>2406553</v>
      </c>
      <c r="AV55" s="261">
        <v>461730</v>
      </c>
      <c r="AW55" s="261">
        <v>518526</v>
      </c>
      <c r="AX55" s="261">
        <v>2846829</v>
      </c>
      <c r="AY55" s="261">
        <v>3000983</v>
      </c>
      <c r="AZ55" s="261">
        <v>2331905</v>
      </c>
      <c r="BA55" s="261">
        <v>2425636</v>
      </c>
      <c r="BB55" s="261">
        <v>467559</v>
      </c>
      <c r="BC55" s="261">
        <v>525884</v>
      </c>
      <c r="BD55" s="261">
        <v>2882878</v>
      </c>
      <c r="BE55" s="261">
        <v>3027931</v>
      </c>
      <c r="BF55" s="261">
        <v>2356193</v>
      </c>
      <c r="BG55" s="261">
        <v>2442969</v>
      </c>
      <c r="BH55" s="261">
        <v>476334</v>
      </c>
      <c r="BI55" s="261">
        <v>532743</v>
      </c>
      <c r="BJ55" s="261">
        <v>2922618</v>
      </c>
      <c r="BK55" s="261">
        <v>3068439</v>
      </c>
      <c r="BL55" s="261">
        <v>2384740</v>
      </c>
      <c r="BM55" s="261">
        <v>2471483</v>
      </c>
      <c r="BN55" s="261">
        <v>484756</v>
      </c>
      <c r="BO55" s="261">
        <v>541616</v>
      </c>
      <c r="BP55" s="261">
        <v>2967311</v>
      </c>
      <c r="BQ55" s="261">
        <v>3121455</v>
      </c>
      <c r="BR55" s="261">
        <v>2416954</v>
      </c>
      <c r="BS55" s="261">
        <v>2509554</v>
      </c>
      <c r="BT55" s="261">
        <v>494284</v>
      </c>
      <c r="BU55" s="261">
        <v>553316</v>
      </c>
      <c r="BV55" s="261">
        <v>3013447</v>
      </c>
      <c r="BW55" s="261">
        <v>3162280</v>
      </c>
      <c r="BX55" s="261">
        <v>2452442</v>
      </c>
      <c r="BY55" s="261">
        <v>2539596</v>
      </c>
      <c r="BZ55" s="261">
        <v>501624</v>
      </c>
      <c r="CA55" s="261">
        <v>560563</v>
      </c>
      <c r="CB55" s="261">
        <v>3044296</v>
      </c>
      <c r="CC55" s="261">
        <v>3203115</v>
      </c>
      <c r="CD55" s="261">
        <v>2475954</v>
      </c>
      <c r="CE55" s="261">
        <v>2570342</v>
      </c>
      <c r="CF55" s="261">
        <v>506764</v>
      </c>
      <c r="CG55" s="261">
        <v>567920</v>
      </c>
      <c r="CH55" s="261">
        <v>3074250</v>
      </c>
      <c r="CI55" s="261">
        <v>3231769</v>
      </c>
      <c r="CJ55" s="261">
        <v>2497273</v>
      </c>
      <c r="CK55" s="261">
        <v>2589408</v>
      </c>
      <c r="CL55" s="261">
        <v>513012</v>
      </c>
      <c r="CM55" s="261">
        <v>574662</v>
      </c>
      <c r="CN55" s="261">
        <v>3097839</v>
      </c>
      <c r="CO55" s="261">
        <v>3257462</v>
      </c>
      <c r="CP55" s="261">
        <v>2512052</v>
      </c>
      <c r="CQ55" s="261">
        <v>2606473</v>
      </c>
      <c r="CR55" s="261">
        <v>519656</v>
      </c>
      <c r="CS55" s="261">
        <v>581300</v>
      </c>
      <c r="CT55" s="261">
        <v>3117579</v>
      </c>
      <c r="CU55" s="261">
        <v>3279831</v>
      </c>
      <c r="CV55" s="261">
        <v>2522582</v>
      </c>
      <c r="CW55" s="261">
        <v>2619352</v>
      </c>
      <c r="CX55" s="261">
        <v>526090</v>
      </c>
      <c r="CY55" s="261">
        <v>587691</v>
      </c>
      <c r="CZ55" s="261">
        <v>3144732</v>
      </c>
      <c r="DA55" s="261">
        <v>3306549</v>
      </c>
      <c r="DB55" s="261">
        <v>2538327</v>
      </c>
      <c r="DC55" s="261">
        <v>2635622</v>
      </c>
      <c r="DD55" s="261">
        <v>534662</v>
      </c>
      <c r="DE55" s="261">
        <v>595342</v>
      </c>
      <c r="DF55" s="261">
        <v>3165936</v>
      </c>
      <c r="DG55" s="261">
        <v>3327496</v>
      </c>
      <c r="DH55" s="261">
        <v>2550966</v>
      </c>
      <c r="DI55" s="261">
        <v>2648026</v>
      </c>
      <c r="DJ55" s="261">
        <v>540742</v>
      </c>
      <c r="DK55" s="261">
        <v>601078</v>
      </c>
      <c r="DL55" s="261">
        <v>3190052</v>
      </c>
      <c r="DM55" s="261">
        <v>3350774</v>
      </c>
      <c r="DN55" s="261">
        <v>2566490</v>
      </c>
      <c r="DO55" s="261">
        <v>2662809</v>
      </c>
      <c r="DP55" s="261">
        <v>547135</v>
      </c>
      <c r="DQ55" s="261">
        <v>607025</v>
      </c>
      <c r="DR55" s="261">
        <v>3214505</v>
      </c>
      <c r="DS55" s="261">
        <v>3376303</v>
      </c>
      <c r="DT55" s="261">
        <v>2582690</v>
      </c>
      <c r="DU55" s="261">
        <v>2679636</v>
      </c>
      <c r="DV55" s="261">
        <v>552622</v>
      </c>
      <c r="DW55" s="261">
        <v>612861</v>
      </c>
      <c r="DX55" s="261">
        <v>3240885</v>
      </c>
      <c r="DY55" s="261">
        <v>3404126</v>
      </c>
      <c r="DZ55" s="261">
        <v>2602162</v>
      </c>
      <c r="EA55" s="261">
        <v>2698599</v>
      </c>
      <c r="EB55" s="261">
        <v>557059</v>
      </c>
      <c r="EC55" s="261">
        <v>618960</v>
      </c>
      <c r="ED55" s="261">
        <v>3273107</v>
      </c>
      <c r="EE55" s="261">
        <v>3435687</v>
      </c>
      <c r="EF55" s="261">
        <v>2625284</v>
      </c>
      <c r="EG55" s="261">
        <v>2720667</v>
      </c>
      <c r="EH55" s="261">
        <v>563201</v>
      </c>
      <c r="EI55" s="261">
        <v>625403</v>
      </c>
    </row>
    <row r="56" spans="1:139" x14ac:dyDescent="0.2">
      <c r="A56" s="191" t="s">
        <v>62</v>
      </c>
      <c r="B56" s="261">
        <v>9372612</v>
      </c>
      <c r="C56" s="261">
        <v>9586139</v>
      </c>
      <c r="D56" s="261">
        <v>7980421</v>
      </c>
      <c r="E56" s="261">
        <v>8111095</v>
      </c>
      <c r="F56" s="261">
        <v>1105326</v>
      </c>
      <c r="G56" s="261">
        <v>1187067</v>
      </c>
      <c r="H56" s="261">
        <v>9568490</v>
      </c>
      <c r="I56" s="261">
        <v>9771852</v>
      </c>
      <c r="J56" s="261">
        <v>8133054</v>
      </c>
      <c r="K56" s="261">
        <v>8255349</v>
      </c>
      <c r="L56" s="261">
        <v>1127448</v>
      </c>
      <c r="M56" s="261">
        <v>1208292</v>
      </c>
      <c r="N56" s="261">
        <v>9774015</v>
      </c>
      <c r="O56" s="261">
        <v>9966302</v>
      </c>
      <c r="P56" s="261">
        <v>8298671</v>
      </c>
      <c r="Q56" s="261">
        <v>8408734</v>
      </c>
      <c r="R56" s="261">
        <v>1147342</v>
      </c>
      <c r="S56" s="261">
        <v>1229729</v>
      </c>
      <c r="T56" s="261">
        <v>9987006</v>
      </c>
      <c r="U56" s="261">
        <v>10170525</v>
      </c>
      <c r="V56" s="261">
        <v>8471889</v>
      </c>
      <c r="W56" s="261">
        <v>8571014</v>
      </c>
      <c r="X56" s="261">
        <v>1167286</v>
      </c>
      <c r="Y56" s="261">
        <v>1252438</v>
      </c>
      <c r="Z56" s="261">
        <v>10198018</v>
      </c>
      <c r="AA56" s="261">
        <v>10360202</v>
      </c>
      <c r="AB56" s="261">
        <v>8642333</v>
      </c>
      <c r="AC56" s="261">
        <v>8716280</v>
      </c>
      <c r="AD56" s="261">
        <v>1187505</v>
      </c>
      <c r="AE56" s="261">
        <v>1273788</v>
      </c>
      <c r="AF56" s="261">
        <v>10399343</v>
      </c>
      <c r="AG56" s="261">
        <v>10545156</v>
      </c>
      <c r="AH56" s="261">
        <v>8797563</v>
      </c>
      <c r="AI56" s="261">
        <v>8852096</v>
      </c>
      <c r="AJ56" s="261">
        <v>1206108</v>
      </c>
      <c r="AK56" s="261">
        <v>1292359</v>
      </c>
      <c r="AL56" s="261">
        <v>10588432</v>
      </c>
      <c r="AM56" s="261">
        <v>10731190</v>
      </c>
      <c r="AN56" s="261">
        <v>8936085</v>
      </c>
      <c r="AO56" s="261">
        <v>8985946</v>
      </c>
      <c r="AP56" s="261">
        <v>1232556</v>
      </c>
      <c r="AQ56" s="261">
        <v>1319089</v>
      </c>
      <c r="AR56" s="261">
        <v>10775672</v>
      </c>
      <c r="AS56" s="261">
        <v>10914653</v>
      </c>
      <c r="AT56" s="261">
        <v>9073792</v>
      </c>
      <c r="AU56" s="261">
        <v>9118467</v>
      </c>
      <c r="AV56" s="261">
        <v>1257563</v>
      </c>
      <c r="AW56" s="261">
        <v>1344674</v>
      </c>
      <c r="AX56" s="261">
        <v>10934978</v>
      </c>
      <c r="AY56" s="261">
        <v>11095953</v>
      </c>
      <c r="AZ56" s="261">
        <v>9190691</v>
      </c>
      <c r="BA56" s="261">
        <v>9250249</v>
      </c>
      <c r="BB56" s="261">
        <v>1277360</v>
      </c>
      <c r="BC56" s="261">
        <v>1369379</v>
      </c>
      <c r="BD56" s="261">
        <v>11115621</v>
      </c>
      <c r="BE56" s="261">
        <v>11278402</v>
      </c>
      <c r="BF56" s="261">
        <v>9323084</v>
      </c>
      <c r="BG56" s="261">
        <v>9382770</v>
      </c>
      <c r="BH56" s="261">
        <v>1302552</v>
      </c>
      <c r="BI56" s="261">
        <v>1394787</v>
      </c>
      <c r="BJ56" s="261">
        <v>11305125</v>
      </c>
      <c r="BK56" s="261">
        <v>11467895</v>
      </c>
      <c r="BL56" s="261">
        <v>9459307</v>
      </c>
      <c r="BM56" s="261">
        <v>9518298</v>
      </c>
      <c r="BN56" s="261">
        <v>1330034</v>
      </c>
      <c r="BO56" s="261">
        <v>1422034</v>
      </c>
      <c r="BP56" s="261">
        <v>11588337</v>
      </c>
      <c r="BQ56" s="261">
        <v>11771243</v>
      </c>
      <c r="BR56" s="261">
        <v>9641442</v>
      </c>
      <c r="BS56" s="261">
        <v>9705520</v>
      </c>
      <c r="BT56" s="261">
        <v>1399438</v>
      </c>
      <c r="BU56" s="261">
        <v>1504564</v>
      </c>
      <c r="BV56" s="261">
        <v>11821411</v>
      </c>
      <c r="BW56" s="261">
        <v>12010572</v>
      </c>
      <c r="BX56" s="261">
        <v>9812975</v>
      </c>
      <c r="BY56" s="261">
        <v>9881326</v>
      </c>
      <c r="BZ56" s="261">
        <v>1428447</v>
      </c>
      <c r="CA56" s="261">
        <v>1533671</v>
      </c>
      <c r="CB56" s="261">
        <v>12059103</v>
      </c>
      <c r="CC56" s="261">
        <v>12249936</v>
      </c>
      <c r="CD56" s="261">
        <v>9984575</v>
      </c>
      <c r="CE56" s="261">
        <v>10053324</v>
      </c>
      <c r="CF56" s="261">
        <v>1461166</v>
      </c>
      <c r="CG56" s="261">
        <v>1565986</v>
      </c>
      <c r="CH56" s="261">
        <v>12301611</v>
      </c>
      <c r="CI56" s="261">
        <v>12500150</v>
      </c>
      <c r="CJ56" s="261">
        <v>10157399</v>
      </c>
      <c r="CK56" s="261">
        <v>10229491</v>
      </c>
      <c r="CL56" s="261">
        <v>1497356</v>
      </c>
      <c r="CM56" s="261">
        <v>1603937</v>
      </c>
      <c r="CN56" s="261">
        <v>12520675</v>
      </c>
      <c r="CO56" s="261">
        <v>12722004</v>
      </c>
      <c r="CP56" s="261">
        <v>10310980</v>
      </c>
      <c r="CQ56" s="261">
        <v>10385308</v>
      </c>
      <c r="CR56" s="261">
        <v>1531641</v>
      </c>
      <c r="CS56" s="261">
        <v>1638233</v>
      </c>
      <c r="CT56" s="261">
        <v>12720453</v>
      </c>
      <c r="CU56" s="261">
        <v>12925774</v>
      </c>
      <c r="CV56" s="261">
        <v>10454626</v>
      </c>
      <c r="CW56" s="261">
        <v>10531517</v>
      </c>
      <c r="CX56" s="261">
        <v>1562544</v>
      </c>
      <c r="CY56" s="261">
        <v>1669039</v>
      </c>
      <c r="CZ56" s="261">
        <v>12945795</v>
      </c>
      <c r="DA56" s="261">
        <v>13143825</v>
      </c>
      <c r="DB56" s="261">
        <v>10611689</v>
      </c>
      <c r="DC56" s="261">
        <v>10681320</v>
      </c>
      <c r="DD56" s="261">
        <v>1599927</v>
      </c>
      <c r="DE56" s="261">
        <v>1706288</v>
      </c>
      <c r="DF56" s="261">
        <v>13147578</v>
      </c>
      <c r="DG56" s="261">
        <v>13341886</v>
      </c>
      <c r="DH56" s="261">
        <v>10745317</v>
      </c>
      <c r="DI56" s="261">
        <v>10810783</v>
      </c>
      <c r="DJ56" s="261">
        <v>1635995</v>
      </c>
      <c r="DK56" s="261">
        <v>1742136</v>
      </c>
      <c r="DL56" s="261">
        <v>13393668</v>
      </c>
      <c r="DM56" s="261">
        <v>13583474</v>
      </c>
      <c r="DN56" s="261">
        <v>10910123</v>
      </c>
      <c r="DO56" s="261">
        <v>10968340</v>
      </c>
      <c r="DP56" s="261">
        <v>1677768</v>
      </c>
      <c r="DQ56" s="261">
        <v>1785068</v>
      </c>
      <c r="DR56" s="261">
        <v>13652674</v>
      </c>
      <c r="DS56" s="261">
        <v>13834140</v>
      </c>
      <c r="DT56" s="261">
        <v>11082925</v>
      </c>
      <c r="DU56" s="261">
        <v>11129616</v>
      </c>
      <c r="DV56" s="261">
        <v>1722747</v>
      </c>
      <c r="DW56" s="261">
        <v>1831126</v>
      </c>
      <c r="DX56" s="261">
        <v>13878842</v>
      </c>
      <c r="DY56" s="261">
        <v>14058650</v>
      </c>
      <c r="DZ56" s="261">
        <v>11228536</v>
      </c>
      <c r="EA56" s="261">
        <v>11270705</v>
      </c>
      <c r="EB56" s="261">
        <v>1766096</v>
      </c>
      <c r="EC56" s="261">
        <v>1875440</v>
      </c>
      <c r="ED56" s="261">
        <v>14071779</v>
      </c>
      <c r="EE56" s="261">
        <v>14250938</v>
      </c>
      <c r="EF56" s="261">
        <v>11346698</v>
      </c>
      <c r="EG56" s="261">
        <v>11384669</v>
      </c>
      <c r="EH56" s="261">
        <v>1806387</v>
      </c>
      <c r="EI56" s="261">
        <v>1916968</v>
      </c>
    </row>
    <row r="57" spans="1:139" x14ac:dyDescent="0.2">
      <c r="A57" s="191" t="s">
        <v>63</v>
      </c>
      <c r="B57" s="261">
        <v>1005225</v>
      </c>
      <c r="C57" s="261">
        <v>1008952</v>
      </c>
      <c r="D57" s="261">
        <v>957511</v>
      </c>
      <c r="E57" s="261">
        <v>962896</v>
      </c>
      <c r="F57" s="261">
        <v>9627</v>
      </c>
      <c r="G57" s="261">
        <v>7167</v>
      </c>
      <c r="H57" s="261">
        <v>1032516</v>
      </c>
      <c r="I57" s="261">
        <v>1035460</v>
      </c>
      <c r="J57" s="261">
        <v>982827</v>
      </c>
      <c r="K57" s="261">
        <v>987408</v>
      </c>
      <c r="L57" s="261">
        <v>10156</v>
      </c>
      <c r="M57" s="261">
        <v>7672</v>
      </c>
      <c r="N57" s="261">
        <v>1059136</v>
      </c>
      <c r="O57" s="261">
        <v>1060648</v>
      </c>
      <c r="P57" s="261">
        <v>1007028</v>
      </c>
      <c r="Q57" s="261">
        <v>1010363</v>
      </c>
      <c r="R57" s="261">
        <v>10810</v>
      </c>
      <c r="S57" s="261">
        <v>8248</v>
      </c>
      <c r="T57" s="261">
        <v>1083194</v>
      </c>
      <c r="U57" s="261">
        <v>1082766</v>
      </c>
      <c r="V57" s="261">
        <v>1028734</v>
      </c>
      <c r="W57" s="261">
        <v>1030370</v>
      </c>
      <c r="X57" s="261">
        <v>11420</v>
      </c>
      <c r="Y57" s="261">
        <v>8770</v>
      </c>
      <c r="Z57" s="261">
        <v>1103315</v>
      </c>
      <c r="AA57" s="261">
        <v>1100167</v>
      </c>
      <c r="AB57" s="261">
        <v>1046887</v>
      </c>
      <c r="AC57" s="261">
        <v>1045601</v>
      </c>
      <c r="AD57" s="261">
        <v>12081</v>
      </c>
      <c r="AE57" s="261">
        <v>9293</v>
      </c>
      <c r="AF57" s="261">
        <v>1124675</v>
      </c>
      <c r="AG57" s="261">
        <v>1119827</v>
      </c>
      <c r="AH57" s="261">
        <v>1065124</v>
      </c>
      <c r="AI57" s="261">
        <v>1061924</v>
      </c>
      <c r="AJ57" s="261">
        <v>13139</v>
      </c>
      <c r="AK57" s="261">
        <v>10210</v>
      </c>
      <c r="AL57" s="261">
        <v>1144533</v>
      </c>
      <c r="AM57" s="261">
        <v>1139182</v>
      </c>
      <c r="AN57" s="261">
        <v>1082485</v>
      </c>
      <c r="AO57" s="261">
        <v>1078528</v>
      </c>
      <c r="AP57" s="261">
        <v>14079</v>
      </c>
      <c r="AQ57" s="261">
        <v>10971</v>
      </c>
      <c r="AR57" s="261">
        <v>1165962</v>
      </c>
      <c r="AS57" s="261">
        <v>1158853</v>
      </c>
      <c r="AT57" s="261">
        <v>1101243</v>
      </c>
      <c r="AU57" s="261">
        <v>1095591</v>
      </c>
      <c r="AV57" s="261">
        <v>14972</v>
      </c>
      <c r="AW57" s="261">
        <v>11673</v>
      </c>
      <c r="AX57" s="261">
        <v>1184270</v>
      </c>
      <c r="AY57" s="261">
        <v>1175867</v>
      </c>
      <c r="AZ57" s="261">
        <v>1117290</v>
      </c>
      <c r="BA57" s="261">
        <v>1110553</v>
      </c>
      <c r="BB57" s="261">
        <v>15529</v>
      </c>
      <c r="BC57" s="261">
        <v>12151</v>
      </c>
      <c r="BD57" s="261">
        <v>1204831</v>
      </c>
      <c r="BE57" s="261">
        <v>1196749</v>
      </c>
      <c r="BF57" s="261">
        <v>1135295</v>
      </c>
      <c r="BG57" s="261">
        <v>1128841</v>
      </c>
      <c r="BH57" s="261">
        <v>16391</v>
      </c>
      <c r="BI57" s="261">
        <v>12774</v>
      </c>
      <c r="BJ57" s="261">
        <v>1232978</v>
      </c>
      <c r="BK57" s="261">
        <v>1224741</v>
      </c>
      <c r="BL57" s="261">
        <v>1160222</v>
      </c>
      <c r="BM57" s="261">
        <v>1153641</v>
      </c>
      <c r="BN57" s="261">
        <v>17423</v>
      </c>
      <c r="BO57" s="261">
        <v>13794</v>
      </c>
      <c r="BP57" s="261">
        <v>1267516</v>
      </c>
      <c r="BQ57" s="261">
        <v>1257991</v>
      </c>
      <c r="BR57" s="261">
        <v>1190975</v>
      </c>
      <c r="BS57" s="261">
        <v>1183282</v>
      </c>
      <c r="BT57" s="261">
        <v>18718</v>
      </c>
      <c r="BU57" s="261">
        <v>14706</v>
      </c>
      <c r="BV57" s="261">
        <v>1305074</v>
      </c>
      <c r="BW57" s="261">
        <v>1292672</v>
      </c>
      <c r="BX57" s="261">
        <v>1224004</v>
      </c>
      <c r="BY57" s="261">
        <v>1213792</v>
      </c>
      <c r="BZ57" s="261">
        <v>20280</v>
      </c>
      <c r="CA57" s="261">
        <v>15945</v>
      </c>
      <c r="CB57" s="261">
        <v>1337398</v>
      </c>
      <c r="CC57" s="261">
        <v>1325631</v>
      </c>
      <c r="CD57" s="261">
        <v>1252341</v>
      </c>
      <c r="CE57" s="261">
        <v>1242662</v>
      </c>
      <c r="CF57" s="261">
        <v>21308</v>
      </c>
      <c r="CG57" s="261">
        <v>16923</v>
      </c>
      <c r="CH57" s="261">
        <v>1367912</v>
      </c>
      <c r="CI57" s="261">
        <v>1355509</v>
      </c>
      <c r="CJ57" s="261">
        <v>1278515</v>
      </c>
      <c r="CK57" s="261">
        <v>1268509</v>
      </c>
      <c r="CL57" s="261">
        <v>22645</v>
      </c>
      <c r="CM57" s="261">
        <v>18014</v>
      </c>
      <c r="CN57" s="261">
        <v>1394091</v>
      </c>
      <c r="CO57" s="261">
        <v>1381243</v>
      </c>
      <c r="CP57" s="261">
        <v>1300777</v>
      </c>
      <c r="CQ57" s="261">
        <v>1290820</v>
      </c>
      <c r="CR57" s="261">
        <v>23827</v>
      </c>
      <c r="CS57" s="261">
        <v>18881</v>
      </c>
      <c r="CT57" s="261">
        <v>1413738</v>
      </c>
      <c r="CU57" s="261">
        <v>1400478</v>
      </c>
      <c r="CV57" s="261">
        <v>1317843</v>
      </c>
      <c r="CW57" s="261">
        <v>1307243</v>
      </c>
      <c r="CX57" s="261">
        <v>24530</v>
      </c>
      <c r="CY57" s="261">
        <v>19459</v>
      </c>
      <c r="CZ57" s="261">
        <v>1434450</v>
      </c>
      <c r="DA57" s="261">
        <v>1419017</v>
      </c>
      <c r="DB57" s="261">
        <v>1334738</v>
      </c>
      <c r="DC57" s="261">
        <v>1322173</v>
      </c>
      <c r="DD57" s="261">
        <v>25402</v>
      </c>
      <c r="DE57" s="261">
        <v>20333</v>
      </c>
      <c r="DF57" s="261">
        <v>1457255</v>
      </c>
      <c r="DG57" s="261">
        <v>1440672</v>
      </c>
      <c r="DH57" s="261">
        <v>1354158</v>
      </c>
      <c r="DI57" s="261">
        <v>1340619</v>
      </c>
      <c r="DJ57" s="261">
        <v>26280</v>
      </c>
      <c r="DK57" s="261">
        <v>21077</v>
      </c>
      <c r="DL57" s="261">
        <v>1477294</v>
      </c>
      <c r="DM57" s="261">
        <v>1460105</v>
      </c>
      <c r="DN57" s="261">
        <v>1370973</v>
      </c>
      <c r="DO57" s="261">
        <v>1356987</v>
      </c>
      <c r="DP57" s="261">
        <v>27121</v>
      </c>
      <c r="DQ57" s="261">
        <v>21652</v>
      </c>
      <c r="DR57" s="261">
        <v>1500620</v>
      </c>
      <c r="DS57" s="261">
        <v>1481877</v>
      </c>
      <c r="DT57" s="261">
        <v>1390668</v>
      </c>
      <c r="DU57" s="261">
        <v>1375767</v>
      </c>
      <c r="DV57" s="261">
        <v>27999</v>
      </c>
      <c r="DW57" s="261">
        <v>22266</v>
      </c>
      <c r="DX57" s="261">
        <v>1531594</v>
      </c>
      <c r="DY57" s="261">
        <v>1511019</v>
      </c>
      <c r="DZ57" s="261">
        <v>1416653</v>
      </c>
      <c r="EA57" s="261">
        <v>1400140</v>
      </c>
      <c r="EB57" s="261">
        <v>29548</v>
      </c>
      <c r="EC57" s="261">
        <v>23397</v>
      </c>
      <c r="ED57" s="261">
        <v>1562805</v>
      </c>
      <c r="EE57" s="261">
        <v>1540313</v>
      </c>
      <c r="EF57" s="261">
        <v>1442169</v>
      </c>
      <c r="EG57" s="261">
        <v>1424174</v>
      </c>
      <c r="EH57" s="261">
        <v>31239</v>
      </c>
      <c r="EI57" s="261">
        <v>24651</v>
      </c>
    </row>
    <row r="58" spans="1:139" x14ac:dyDescent="0.2">
      <c r="A58" s="191" t="s">
        <v>64</v>
      </c>
      <c r="B58" s="261">
        <v>288757</v>
      </c>
      <c r="C58" s="261">
        <v>300245</v>
      </c>
      <c r="D58" s="261">
        <v>283958</v>
      </c>
      <c r="E58" s="261">
        <v>295542</v>
      </c>
      <c r="F58" s="261">
        <v>1650</v>
      </c>
      <c r="G58" s="261">
        <v>1286</v>
      </c>
      <c r="H58" s="261">
        <v>290890</v>
      </c>
      <c r="I58" s="261">
        <v>302811</v>
      </c>
      <c r="J58" s="261">
        <v>285833</v>
      </c>
      <c r="K58" s="261">
        <v>297649</v>
      </c>
      <c r="L58" s="261">
        <v>1792</v>
      </c>
      <c r="M58" s="261">
        <v>1519</v>
      </c>
      <c r="N58" s="261">
        <v>292502</v>
      </c>
      <c r="O58" s="261">
        <v>304737</v>
      </c>
      <c r="P58" s="261">
        <v>287199</v>
      </c>
      <c r="Q58" s="261">
        <v>299370</v>
      </c>
      <c r="R58" s="261">
        <v>1781</v>
      </c>
      <c r="S58" s="261">
        <v>1468</v>
      </c>
      <c r="T58" s="261">
        <v>293991</v>
      </c>
      <c r="U58" s="261">
        <v>306425</v>
      </c>
      <c r="V58" s="261">
        <v>288473</v>
      </c>
      <c r="W58" s="261">
        <v>300908</v>
      </c>
      <c r="X58" s="261">
        <v>1892</v>
      </c>
      <c r="Y58" s="261">
        <v>1489</v>
      </c>
      <c r="Z58" s="261">
        <v>296285</v>
      </c>
      <c r="AA58" s="261">
        <v>308398</v>
      </c>
      <c r="AB58" s="261">
        <v>290533</v>
      </c>
      <c r="AC58" s="261">
        <v>302824</v>
      </c>
      <c r="AD58" s="261">
        <v>2060</v>
      </c>
      <c r="AE58" s="261">
        <v>1475</v>
      </c>
      <c r="AF58" s="261">
        <v>298769</v>
      </c>
      <c r="AG58" s="261">
        <v>310849</v>
      </c>
      <c r="AH58" s="261">
        <v>292238</v>
      </c>
      <c r="AI58" s="261">
        <v>304398</v>
      </c>
      <c r="AJ58" s="261">
        <v>2346</v>
      </c>
      <c r="AK58" s="261">
        <v>1794</v>
      </c>
      <c r="AL58" s="261">
        <v>300444</v>
      </c>
      <c r="AM58" s="261">
        <v>311779</v>
      </c>
      <c r="AN58" s="261">
        <v>293464</v>
      </c>
      <c r="AO58" s="261">
        <v>304919</v>
      </c>
      <c r="AP58" s="261">
        <v>2590</v>
      </c>
      <c r="AQ58" s="261">
        <v>2000</v>
      </c>
      <c r="AR58" s="261">
        <v>302483</v>
      </c>
      <c r="AS58" s="261">
        <v>312959</v>
      </c>
      <c r="AT58" s="261">
        <v>295143</v>
      </c>
      <c r="AU58" s="261">
        <v>305744</v>
      </c>
      <c r="AV58" s="261">
        <v>2782</v>
      </c>
      <c r="AW58" s="261">
        <v>2163</v>
      </c>
      <c r="AX58" s="261">
        <v>303652</v>
      </c>
      <c r="AY58" s="261">
        <v>314206</v>
      </c>
      <c r="AZ58" s="261">
        <v>295968</v>
      </c>
      <c r="BA58" s="261">
        <v>306562</v>
      </c>
      <c r="BB58" s="261">
        <v>3014</v>
      </c>
      <c r="BC58" s="261">
        <v>2416</v>
      </c>
      <c r="BD58" s="261">
        <v>304840</v>
      </c>
      <c r="BE58" s="261">
        <v>315080</v>
      </c>
      <c r="BF58" s="261">
        <v>296842</v>
      </c>
      <c r="BG58" s="261">
        <v>307054</v>
      </c>
      <c r="BH58" s="261">
        <v>3240</v>
      </c>
      <c r="BI58" s="261">
        <v>2622</v>
      </c>
      <c r="BJ58" s="261">
        <v>305793</v>
      </c>
      <c r="BK58" s="261">
        <v>315422</v>
      </c>
      <c r="BL58" s="261">
        <v>297326</v>
      </c>
      <c r="BM58" s="261">
        <v>307054</v>
      </c>
      <c r="BN58" s="261">
        <v>3540</v>
      </c>
      <c r="BO58" s="261">
        <v>2837</v>
      </c>
      <c r="BP58" s="261">
        <v>306602</v>
      </c>
      <c r="BQ58" s="261">
        <v>316290</v>
      </c>
      <c r="BR58" s="261">
        <v>297739</v>
      </c>
      <c r="BS58" s="261">
        <v>307377</v>
      </c>
      <c r="BT58" s="261">
        <v>3803</v>
      </c>
      <c r="BU58" s="261">
        <v>3108</v>
      </c>
      <c r="BV58" s="261">
        <v>306943</v>
      </c>
      <c r="BW58" s="261">
        <v>316538</v>
      </c>
      <c r="BX58" s="261">
        <v>297792</v>
      </c>
      <c r="BY58" s="261">
        <v>307193</v>
      </c>
      <c r="BZ58" s="261">
        <v>3993</v>
      </c>
      <c r="CA58" s="261">
        <v>3271</v>
      </c>
      <c r="CB58" s="261">
        <v>307429</v>
      </c>
      <c r="CC58" s="261">
        <v>316722</v>
      </c>
      <c r="CD58" s="261">
        <v>297956</v>
      </c>
      <c r="CE58" s="261">
        <v>307136</v>
      </c>
      <c r="CF58" s="261">
        <v>4244</v>
      </c>
      <c r="CG58" s="261">
        <v>3515</v>
      </c>
      <c r="CH58" s="261">
        <v>307689</v>
      </c>
      <c r="CI58" s="261">
        <v>317128</v>
      </c>
      <c r="CJ58" s="261">
        <v>297773</v>
      </c>
      <c r="CK58" s="261">
        <v>306968</v>
      </c>
      <c r="CL58" s="261">
        <v>4516</v>
      </c>
      <c r="CM58" s="261">
        <v>3856</v>
      </c>
      <c r="CN58" s="261">
        <v>308262</v>
      </c>
      <c r="CO58" s="261">
        <v>317618</v>
      </c>
      <c r="CP58" s="261">
        <v>298186</v>
      </c>
      <c r="CQ58" s="261">
        <v>307371</v>
      </c>
      <c r="CR58" s="261">
        <v>4657</v>
      </c>
      <c r="CS58" s="261">
        <v>3865</v>
      </c>
      <c r="CT58" s="261">
        <v>309129</v>
      </c>
      <c r="CU58" s="261">
        <v>317850</v>
      </c>
      <c r="CV58" s="261">
        <v>298518</v>
      </c>
      <c r="CW58" s="261">
        <v>307047</v>
      </c>
      <c r="CX58" s="261">
        <v>4900</v>
      </c>
      <c r="CY58" s="261">
        <v>4043</v>
      </c>
      <c r="CZ58" s="261">
        <v>308712</v>
      </c>
      <c r="DA58" s="261">
        <v>317351</v>
      </c>
      <c r="DB58" s="261">
        <v>297824</v>
      </c>
      <c r="DC58" s="261">
        <v>306334</v>
      </c>
      <c r="DD58" s="261">
        <v>5055</v>
      </c>
      <c r="DE58" s="261">
        <v>4122</v>
      </c>
      <c r="DF58" s="261">
        <v>308984</v>
      </c>
      <c r="DG58" s="261">
        <v>317228</v>
      </c>
      <c r="DH58" s="261">
        <v>297781</v>
      </c>
      <c r="DI58" s="261">
        <v>305864</v>
      </c>
      <c r="DJ58" s="261">
        <v>5235</v>
      </c>
      <c r="DK58" s="261">
        <v>4296</v>
      </c>
      <c r="DL58" s="261">
        <v>308519</v>
      </c>
      <c r="DM58" s="261">
        <v>316699</v>
      </c>
      <c r="DN58" s="261">
        <v>296970</v>
      </c>
      <c r="DO58" s="261">
        <v>305090</v>
      </c>
      <c r="DP58" s="261">
        <v>5379</v>
      </c>
      <c r="DQ58" s="261">
        <v>4421</v>
      </c>
      <c r="DR58" s="261">
        <v>308663</v>
      </c>
      <c r="DS58" s="261">
        <v>316534</v>
      </c>
      <c r="DT58" s="261">
        <v>296317</v>
      </c>
      <c r="DU58" s="261">
        <v>304164</v>
      </c>
      <c r="DV58" s="261">
        <v>5601</v>
      </c>
      <c r="DW58" s="261">
        <v>4622</v>
      </c>
      <c r="DX58" s="261">
        <v>308035</v>
      </c>
      <c r="DY58" s="261">
        <v>315609</v>
      </c>
      <c r="DZ58" s="261">
        <v>295161</v>
      </c>
      <c r="EA58" s="261">
        <v>302892</v>
      </c>
      <c r="EB58" s="261">
        <v>5806</v>
      </c>
      <c r="EC58" s="261">
        <v>4732</v>
      </c>
      <c r="ED58" s="261">
        <v>308405</v>
      </c>
      <c r="EE58" s="261">
        <v>316120</v>
      </c>
      <c r="EF58" s="261">
        <v>294883</v>
      </c>
      <c r="EG58" s="261">
        <v>302802</v>
      </c>
      <c r="EH58" s="261">
        <v>6047</v>
      </c>
      <c r="EI58" s="261">
        <v>4882</v>
      </c>
    </row>
    <row r="59" spans="1:139" x14ac:dyDescent="0.2">
      <c r="A59" s="191" t="s">
        <v>65</v>
      </c>
      <c r="B59" s="261">
        <v>3270062</v>
      </c>
      <c r="C59" s="261">
        <v>3400631</v>
      </c>
      <c r="D59" s="261">
        <v>2526674</v>
      </c>
      <c r="E59" s="261">
        <v>2590324</v>
      </c>
      <c r="F59" s="261">
        <v>630368</v>
      </c>
      <c r="G59" s="261">
        <v>688857</v>
      </c>
      <c r="H59" s="261">
        <v>3307900</v>
      </c>
      <c r="I59" s="261">
        <v>3442984</v>
      </c>
      <c r="J59" s="261">
        <v>2546589</v>
      </c>
      <c r="K59" s="261">
        <v>2612820</v>
      </c>
      <c r="L59" s="261">
        <v>641456</v>
      </c>
      <c r="M59" s="261">
        <v>701418</v>
      </c>
      <c r="N59" s="261">
        <v>3344625</v>
      </c>
      <c r="O59" s="261">
        <v>3484558</v>
      </c>
      <c r="P59" s="261">
        <v>2564289</v>
      </c>
      <c r="Q59" s="261">
        <v>2633804</v>
      </c>
      <c r="R59" s="261">
        <v>653201</v>
      </c>
      <c r="S59" s="261">
        <v>714595</v>
      </c>
      <c r="T59" s="261">
        <v>3379644</v>
      </c>
      <c r="U59" s="261">
        <v>3521274</v>
      </c>
      <c r="V59" s="261">
        <v>2580691</v>
      </c>
      <c r="W59" s="261">
        <v>2649982</v>
      </c>
      <c r="X59" s="261">
        <v>664551</v>
      </c>
      <c r="Y59" s="261">
        <v>728141</v>
      </c>
      <c r="Z59" s="261">
        <v>3430491</v>
      </c>
      <c r="AA59" s="261">
        <v>3569683</v>
      </c>
      <c r="AB59" s="261">
        <v>2607592</v>
      </c>
      <c r="AC59" s="261">
        <v>2674592</v>
      </c>
      <c r="AD59" s="261">
        <v>680199</v>
      </c>
      <c r="AE59" s="261">
        <v>742318</v>
      </c>
      <c r="AF59" s="261">
        <v>3486075</v>
      </c>
      <c r="AG59" s="261">
        <v>3619742</v>
      </c>
      <c r="AH59" s="261">
        <v>2640216</v>
      </c>
      <c r="AI59" s="261">
        <v>2700144</v>
      </c>
      <c r="AJ59" s="261">
        <v>691640</v>
      </c>
      <c r="AK59" s="261">
        <v>753986</v>
      </c>
      <c r="AL59" s="261">
        <v>3532976</v>
      </c>
      <c r="AM59" s="261">
        <v>3665386</v>
      </c>
      <c r="AN59" s="261">
        <v>2668786</v>
      </c>
      <c r="AO59" s="261">
        <v>2725631</v>
      </c>
      <c r="AP59" s="261">
        <v>699900</v>
      </c>
      <c r="AQ59" s="261">
        <v>763001</v>
      </c>
      <c r="AR59" s="261">
        <v>3573178</v>
      </c>
      <c r="AS59" s="261">
        <v>3713695</v>
      </c>
      <c r="AT59" s="261">
        <v>2691236</v>
      </c>
      <c r="AU59" s="261">
        <v>2752833</v>
      </c>
      <c r="AV59" s="261">
        <v>707849</v>
      </c>
      <c r="AW59" s="261">
        <v>772796</v>
      </c>
      <c r="AX59" s="261">
        <v>3609197</v>
      </c>
      <c r="AY59" s="261">
        <v>3757780</v>
      </c>
      <c r="AZ59" s="261">
        <v>2711230</v>
      </c>
      <c r="BA59" s="261">
        <v>2776323</v>
      </c>
      <c r="BB59" s="261">
        <v>714118</v>
      </c>
      <c r="BC59" s="261">
        <v>782122</v>
      </c>
      <c r="BD59" s="261">
        <v>3661265</v>
      </c>
      <c r="BE59" s="261">
        <v>3814310</v>
      </c>
      <c r="BF59" s="261">
        <v>2741401</v>
      </c>
      <c r="BG59" s="261">
        <v>2808604</v>
      </c>
      <c r="BH59" s="261">
        <v>725092</v>
      </c>
      <c r="BI59" s="261">
        <v>794479</v>
      </c>
      <c r="BJ59" s="261">
        <v>3713459</v>
      </c>
      <c r="BK59" s="261">
        <v>3863646</v>
      </c>
      <c r="BL59" s="261">
        <v>2771522</v>
      </c>
      <c r="BM59" s="261">
        <v>2834185</v>
      </c>
      <c r="BN59" s="261">
        <v>735533</v>
      </c>
      <c r="BO59" s="261">
        <v>805494</v>
      </c>
      <c r="BP59" s="261">
        <v>3765250</v>
      </c>
      <c r="BQ59" s="261">
        <v>3908475</v>
      </c>
      <c r="BR59" s="261">
        <v>2799414</v>
      </c>
      <c r="BS59" s="261">
        <v>2855532</v>
      </c>
      <c r="BT59" s="261">
        <v>748297</v>
      </c>
      <c r="BU59" s="261">
        <v>817213</v>
      </c>
      <c r="BV59" s="261">
        <v>3803034</v>
      </c>
      <c r="BW59" s="261">
        <v>3947966</v>
      </c>
      <c r="BX59" s="261">
        <v>2818159</v>
      </c>
      <c r="BY59" s="261">
        <v>2873952</v>
      </c>
      <c r="BZ59" s="261">
        <v>756840</v>
      </c>
      <c r="CA59" s="261">
        <v>826416</v>
      </c>
      <c r="CB59" s="261">
        <v>3844513</v>
      </c>
      <c r="CC59" s="261">
        <v>3988983</v>
      </c>
      <c r="CD59" s="261">
        <v>2840059</v>
      </c>
      <c r="CE59" s="261">
        <v>2893402</v>
      </c>
      <c r="CF59" s="261">
        <v>766106</v>
      </c>
      <c r="CG59" s="261">
        <v>836424</v>
      </c>
      <c r="CH59" s="261">
        <v>3888042</v>
      </c>
      <c r="CI59" s="261">
        <v>4037895</v>
      </c>
      <c r="CJ59" s="261">
        <v>2863544</v>
      </c>
      <c r="CK59" s="261">
        <v>2918681</v>
      </c>
      <c r="CL59" s="261">
        <v>775656</v>
      </c>
      <c r="CM59" s="261">
        <v>848125</v>
      </c>
      <c r="CN59" s="261">
        <v>3938136</v>
      </c>
      <c r="CO59" s="261">
        <v>4085544</v>
      </c>
      <c r="CP59" s="261">
        <v>2891254</v>
      </c>
      <c r="CQ59" s="261">
        <v>2944048</v>
      </c>
      <c r="CR59" s="261">
        <v>787073</v>
      </c>
      <c r="CS59" s="261">
        <v>858676</v>
      </c>
      <c r="CT59" s="261">
        <v>3977873</v>
      </c>
      <c r="CU59" s="261">
        <v>4122596</v>
      </c>
      <c r="CV59" s="261">
        <v>2915384</v>
      </c>
      <c r="CW59" s="261">
        <v>2964896</v>
      </c>
      <c r="CX59" s="261">
        <v>794136</v>
      </c>
      <c r="CY59" s="261">
        <v>865223</v>
      </c>
      <c r="CZ59" s="261">
        <v>4021209</v>
      </c>
      <c r="DA59" s="261">
        <v>4164020</v>
      </c>
      <c r="DB59" s="261">
        <v>2940458</v>
      </c>
      <c r="DC59" s="261">
        <v>2986724</v>
      </c>
      <c r="DD59" s="261">
        <v>803084</v>
      </c>
      <c r="DE59" s="261">
        <v>873713</v>
      </c>
      <c r="DF59" s="261">
        <v>4056885</v>
      </c>
      <c r="DG59" s="261">
        <v>4196168</v>
      </c>
      <c r="DH59" s="261">
        <v>2958855</v>
      </c>
      <c r="DI59" s="261">
        <v>3002179</v>
      </c>
      <c r="DJ59" s="261">
        <v>811695</v>
      </c>
      <c r="DK59" s="261">
        <v>881509</v>
      </c>
      <c r="DL59" s="261">
        <v>4087636</v>
      </c>
      <c r="DM59" s="261">
        <v>4224440</v>
      </c>
      <c r="DN59" s="261">
        <v>2971053</v>
      </c>
      <c r="DO59" s="261">
        <v>3012195</v>
      </c>
      <c r="DP59" s="261">
        <v>820678</v>
      </c>
      <c r="DQ59" s="261">
        <v>889282</v>
      </c>
      <c r="DR59" s="261">
        <v>4114534</v>
      </c>
      <c r="DS59" s="261">
        <v>4248373</v>
      </c>
      <c r="DT59" s="261">
        <v>2979068</v>
      </c>
      <c r="DU59" s="261">
        <v>3018014</v>
      </c>
      <c r="DV59" s="261">
        <v>829579</v>
      </c>
      <c r="DW59" s="261">
        <v>897127</v>
      </c>
      <c r="DX59" s="261">
        <v>4138074</v>
      </c>
      <c r="DY59" s="261">
        <v>4272872</v>
      </c>
      <c r="DZ59" s="261">
        <v>2986027</v>
      </c>
      <c r="EA59" s="261">
        <v>3025034</v>
      </c>
      <c r="EB59" s="261">
        <v>836756</v>
      </c>
      <c r="EC59" s="261">
        <v>904466</v>
      </c>
      <c r="ED59" s="261">
        <v>4165587</v>
      </c>
      <c r="EE59" s="261">
        <v>4299620</v>
      </c>
      <c r="EF59" s="261">
        <v>2994731</v>
      </c>
      <c r="EG59" s="261">
        <v>3034055</v>
      </c>
      <c r="EH59" s="261">
        <v>845662</v>
      </c>
      <c r="EI59" s="261">
        <v>912228</v>
      </c>
    </row>
    <row r="60" spans="1:139" x14ac:dyDescent="0.2">
      <c r="A60" s="191" t="s">
        <v>66</v>
      </c>
      <c r="B60" s="261">
        <v>2724580</v>
      </c>
      <c r="C60" s="261">
        <v>2756447</v>
      </c>
      <c r="D60" s="261">
        <v>2432057</v>
      </c>
      <c r="E60" s="261">
        <v>2458516</v>
      </c>
      <c r="F60" s="261">
        <v>101254</v>
      </c>
      <c r="G60" s="261">
        <v>89547</v>
      </c>
      <c r="H60" s="261">
        <v>2770269</v>
      </c>
      <c r="I60" s="261">
        <v>2799484</v>
      </c>
      <c r="J60" s="261">
        <v>2464918</v>
      </c>
      <c r="K60" s="261">
        <v>2487779</v>
      </c>
      <c r="L60" s="261">
        <v>105597</v>
      </c>
      <c r="M60" s="261">
        <v>93863</v>
      </c>
      <c r="N60" s="261">
        <v>2823680</v>
      </c>
      <c r="O60" s="261">
        <v>2851067</v>
      </c>
      <c r="P60" s="261">
        <v>2503174</v>
      </c>
      <c r="Q60" s="261">
        <v>2524926</v>
      </c>
      <c r="R60" s="261">
        <v>111172</v>
      </c>
      <c r="S60" s="261">
        <v>97805</v>
      </c>
      <c r="T60" s="261">
        <v>2869989</v>
      </c>
      <c r="U60" s="261">
        <v>2899573</v>
      </c>
      <c r="V60" s="261">
        <v>2535127</v>
      </c>
      <c r="W60" s="261">
        <v>2557716</v>
      </c>
      <c r="X60" s="261">
        <v>114682</v>
      </c>
      <c r="Y60" s="261">
        <v>100546</v>
      </c>
      <c r="Z60" s="261">
        <v>2907663</v>
      </c>
      <c r="AA60" s="261">
        <v>2934901</v>
      </c>
      <c r="AB60" s="261">
        <v>2559766</v>
      </c>
      <c r="AC60" s="261">
        <v>2578841</v>
      </c>
      <c r="AD60" s="261">
        <v>118270</v>
      </c>
      <c r="AE60" s="261">
        <v>104049</v>
      </c>
      <c r="AF60" s="261">
        <v>2942778</v>
      </c>
      <c r="AG60" s="261">
        <v>2967734</v>
      </c>
      <c r="AH60" s="261">
        <v>2580151</v>
      </c>
      <c r="AI60" s="261">
        <v>2596412</v>
      </c>
      <c r="AJ60" s="261">
        <v>123245</v>
      </c>
      <c r="AK60" s="261">
        <v>108348</v>
      </c>
      <c r="AL60" s="261">
        <v>2983642</v>
      </c>
      <c r="AM60" s="261">
        <v>3002080</v>
      </c>
      <c r="AN60" s="261">
        <v>2606904</v>
      </c>
      <c r="AO60" s="261">
        <v>2616181</v>
      </c>
      <c r="AP60" s="261">
        <v>127407</v>
      </c>
      <c r="AQ60" s="261">
        <v>111629</v>
      </c>
      <c r="AR60" s="261">
        <v>3015607</v>
      </c>
      <c r="AS60" s="261">
        <v>3036742</v>
      </c>
      <c r="AT60" s="261">
        <v>2625612</v>
      </c>
      <c r="AU60" s="261">
        <v>2636497</v>
      </c>
      <c r="AV60" s="261">
        <v>130912</v>
      </c>
      <c r="AW60" s="261">
        <v>114957</v>
      </c>
      <c r="AX60" s="261">
        <v>3038376</v>
      </c>
      <c r="AY60" s="261">
        <v>3065739</v>
      </c>
      <c r="AZ60" s="261">
        <v>2637171</v>
      </c>
      <c r="BA60" s="261">
        <v>2651988</v>
      </c>
      <c r="BB60" s="261">
        <v>133116</v>
      </c>
      <c r="BC60" s="261">
        <v>117809</v>
      </c>
      <c r="BD60" s="261">
        <v>3070830</v>
      </c>
      <c r="BE60" s="261">
        <v>3107815</v>
      </c>
      <c r="BF60" s="261">
        <v>2656561</v>
      </c>
      <c r="BG60" s="261">
        <v>2678373</v>
      </c>
      <c r="BH60" s="261">
        <v>136295</v>
      </c>
      <c r="BI60" s="261">
        <v>121175</v>
      </c>
      <c r="BJ60" s="261">
        <v>3111909</v>
      </c>
      <c r="BK60" s="261">
        <v>3145396</v>
      </c>
      <c r="BL60" s="261">
        <v>2682717</v>
      </c>
      <c r="BM60" s="261">
        <v>2700331</v>
      </c>
      <c r="BN60" s="261">
        <v>140168</v>
      </c>
      <c r="BO60" s="261">
        <v>124568</v>
      </c>
      <c r="BP60" s="261">
        <v>3170058</v>
      </c>
      <c r="BQ60" s="261">
        <v>3200695</v>
      </c>
      <c r="BR60" s="261">
        <v>2721899</v>
      </c>
      <c r="BS60" s="261">
        <v>2736161</v>
      </c>
      <c r="BT60" s="261">
        <v>145824</v>
      </c>
      <c r="BU60" s="261">
        <v>129313</v>
      </c>
      <c r="BV60" s="261">
        <v>3213787</v>
      </c>
      <c r="BW60" s="261">
        <v>3247800</v>
      </c>
      <c r="BX60" s="261">
        <v>2748805</v>
      </c>
      <c r="BY60" s="261">
        <v>2765461</v>
      </c>
      <c r="BZ60" s="261">
        <v>150119</v>
      </c>
      <c r="CA60" s="261">
        <v>133263</v>
      </c>
      <c r="CB60" s="261">
        <v>3269069</v>
      </c>
      <c r="CC60" s="261">
        <v>3293162</v>
      </c>
      <c r="CD60" s="261">
        <v>2784427</v>
      </c>
      <c r="CE60" s="261">
        <v>2792891</v>
      </c>
      <c r="CF60" s="261">
        <v>156684</v>
      </c>
      <c r="CG60" s="261">
        <v>137864</v>
      </c>
      <c r="CH60" s="261">
        <v>3323506</v>
      </c>
      <c r="CI60" s="261">
        <v>3343920</v>
      </c>
      <c r="CJ60" s="261">
        <v>2819801</v>
      </c>
      <c r="CK60" s="261">
        <v>2825080</v>
      </c>
      <c r="CL60" s="261">
        <v>163059</v>
      </c>
      <c r="CM60" s="261">
        <v>142882</v>
      </c>
      <c r="CN60" s="261">
        <v>3358456</v>
      </c>
      <c r="CO60" s="261">
        <v>3384446</v>
      </c>
      <c r="CP60" s="261">
        <v>2840378</v>
      </c>
      <c r="CQ60" s="261">
        <v>2849269</v>
      </c>
      <c r="CR60" s="261">
        <v>166691</v>
      </c>
      <c r="CS60" s="261">
        <v>146665</v>
      </c>
      <c r="CT60" s="261">
        <v>3398450</v>
      </c>
      <c r="CU60" s="261">
        <v>3423205</v>
      </c>
      <c r="CV60" s="261">
        <v>2862766</v>
      </c>
      <c r="CW60" s="261">
        <v>2870413</v>
      </c>
      <c r="CX60" s="261">
        <v>171934</v>
      </c>
      <c r="CY60" s="261">
        <v>151186</v>
      </c>
      <c r="CZ60" s="261">
        <v>3435047</v>
      </c>
      <c r="DA60" s="261">
        <v>3457829</v>
      </c>
      <c r="DB60" s="261">
        <v>2881608</v>
      </c>
      <c r="DC60" s="261">
        <v>2886989</v>
      </c>
      <c r="DD60" s="261">
        <v>177438</v>
      </c>
      <c r="DE60" s="261">
        <v>156346</v>
      </c>
      <c r="DF60" s="261">
        <v>3472868</v>
      </c>
      <c r="DG60" s="261">
        <v>3490038</v>
      </c>
      <c r="DH60" s="261">
        <v>2901531</v>
      </c>
      <c r="DI60" s="261">
        <v>2902385</v>
      </c>
      <c r="DJ60" s="261">
        <v>182525</v>
      </c>
      <c r="DK60" s="261">
        <v>160535</v>
      </c>
      <c r="DL60" s="261">
        <v>3520303</v>
      </c>
      <c r="DM60" s="261">
        <v>3532136</v>
      </c>
      <c r="DN60" s="261">
        <v>2927810</v>
      </c>
      <c r="DO60" s="261">
        <v>2923848</v>
      </c>
      <c r="DP60" s="261">
        <v>187516</v>
      </c>
      <c r="DQ60" s="261">
        <v>164682</v>
      </c>
      <c r="DR60" s="261">
        <v>3578125</v>
      </c>
      <c r="DS60" s="261">
        <v>3585418</v>
      </c>
      <c r="DT60" s="261">
        <v>2961637</v>
      </c>
      <c r="DU60" s="261">
        <v>2953927</v>
      </c>
      <c r="DV60" s="261">
        <v>193370</v>
      </c>
      <c r="DW60" s="261">
        <v>170034</v>
      </c>
      <c r="DX60" s="261">
        <v>3646424</v>
      </c>
      <c r="DY60" s="261">
        <v>3648256</v>
      </c>
      <c r="DZ60" s="261">
        <v>3004342</v>
      </c>
      <c r="EA60" s="261">
        <v>2992460</v>
      </c>
      <c r="EB60" s="261">
        <v>200498</v>
      </c>
      <c r="EC60" s="261">
        <v>175928</v>
      </c>
      <c r="ED60" s="261">
        <v>3713660</v>
      </c>
      <c r="EE60" s="261">
        <v>3711772</v>
      </c>
      <c r="EF60" s="261">
        <v>3043533</v>
      </c>
      <c r="EG60" s="261">
        <v>3029164</v>
      </c>
      <c r="EH60" s="261">
        <v>207894</v>
      </c>
      <c r="EI60" s="261">
        <v>182203</v>
      </c>
    </row>
    <row r="61" spans="1:139" x14ac:dyDescent="0.2">
      <c r="A61" s="191" t="s">
        <v>67</v>
      </c>
      <c r="B61" s="261">
        <v>1867312</v>
      </c>
      <c r="C61" s="261">
        <v>1887280</v>
      </c>
      <c r="D61" s="261">
        <v>1622302</v>
      </c>
      <c r="E61" s="261">
        <v>1636477</v>
      </c>
      <c r="F61" s="261">
        <v>89081</v>
      </c>
      <c r="G61" s="261">
        <v>79997</v>
      </c>
      <c r="H61" s="261">
        <v>1896797</v>
      </c>
      <c r="I61" s="261">
        <v>1916030</v>
      </c>
      <c r="J61" s="261">
        <v>1640746</v>
      </c>
      <c r="K61" s="261">
        <v>1653170</v>
      </c>
      <c r="L61" s="261">
        <v>92664</v>
      </c>
      <c r="M61" s="261">
        <v>83744</v>
      </c>
      <c r="N61" s="261">
        <v>1935796</v>
      </c>
      <c r="O61" s="261">
        <v>1953266</v>
      </c>
      <c r="P61" s="261">
        <v>1666228</v>
      </c>
      <c r="Q61" s="261">
        <v>1677477</v>
      </c>
      <c r="R61" s="261">
        <v>97534</v>
      </c>
      <c r="S61" s="261">
        <v>87233</v>
      </c>
      <c r="T61" s="261">
        <v>1969576</v>
      </c>
      <c r="U61" s="261">
        <v>1988691</v>
      </c>
      <c r="V61" s="261">
        <v>1687371</v>
      </c>
      <c r="W61" s="261">
        <v>1699091</v>
      </c>
      <c r="X61" s="261">
        <v>100475</v>
      </c>
      <c r="Y61" s="261">
        <v>89643</v>
      </c>
      <c r="Z61" s="261">
        <v>1996294</v>
      </c>
      <c r="AA61" s="261">
        <v>2014008</v>
      </c>
      <c r="AB61" s="261">
        <v>1702739</v>
      </c>
      <c r="AC61" s="261">
        <v>1711901</v>
      </c>
      <c r="AD61" s="261">
        <v>103484</v>
      </c>
      <c r="AE61" s="261">
        <v>92660</v>
      </c>
      <c r="AF61" s="261">
        <v>2020995</v>
      </c>
      <c r="AG61" s="261">
        <v>2036710</v>
      </c>
      <c r="AH61" s="261">
        <v>1715185</v>
      </c>
      <c r="AI61" s="261">
        <v>1721936</v>
      </c>
      <c r="AJ61" s="261">
        <v>107462</v>
      </c>
      <c r="AK61" s="261">
        <v>95984</v>
      </c>
      <c r="AL61" s="261">
        <v>2051124</v>
      </c>
      <c r="AM61" s="261">
        <v>2062456</v>
      </c>
      <c r="AN61" s="261">
        <v>1733701</v>
      </c>
      <c r="AO61" s="261">
        <v>1735281</v>
      </c>
      <c r="AP61" s="261">
        <v>110790</v>
      </c>
      <c r="AQ61" s="261">
        <v>98718</v>
      </c>
      <c r="AR61" s="261">
        <v>2070322</v>
      </c>
      <c r="AS61" s="261">
        <v>2084814</v>
      </c>
      <c r="AT61" s="261">
        <v>1741774</v>
      </c>
      <c r="AU61" s="261">
        <v>1745485</v>
      </c>
      <c r="AV61" s="261">
        <v>113618</v>
      </c>
      <c r="AW61" s="261">
        <v>101496</v>
      </c>
      <c r="AX61" s="261">
        <v>2080397</v>
      </c>
      <c r="AY61" s="261">
        <v>2101863</v>
      </c>
      <c r="AZ61" s="261">
        <v>1742970</v>
      </c>
      <c r="BA61" s="261">
        <v>1751204</v>
      </c>
      <c r="BB61" s="261">
        <v>115120</v>
      </c>
      <c r="BC61" s="261">
        <v>103703</v>
      </c>
      <c r="BD61" s="261">
        <v>2098759</v>
      </c>
      <c r="BE61" s="261">
        <v>2127631</v>
      </c>
      <c r="BF61" s="261">
        <v>1750983</v>
      </c>
      <c r="BG61" s="261">
        <v>1764184</v>
      </c>
      <c r="BH61" s="261">
        <v>117512</v>
      </c>
      <c r="BI61" s="261">
        <v>106455</v>
      </c>
      <c r="BJ61" s="261">
        <v>2124833</v>
      </c>
      <c r="BK61" s="261">
        <v>2151997</v>
      </c>
      <c r="BL61" s="261">
        <v>1764855</v>
      </c>
      <c r="BM61" s="261">
        <v>1775317</v>
      </c>
      <c r="BN61" s="261">
        <v>120570</v>
      </c>
      <c r="BO61" s="261">
        <v>109196</v>
      </c>
      <c r="BP61" s="261">
        <v>2167391</v>
      </c>
      <c r="BQ61" s="261">
        <v>2190394</v>
      </c>
      <c r="BR61" s="261">
        <v>1791044</v>
      </c>
      <c r="BS61" s="261">
        <v>1797050</v>
      </c>
      <c r="BT61" s="261">
        <v>125359</v>
      </c>
      <c r="BU61" s="261">
        <v>113238</v>
      </c>
      <c r="BV61" s="261">
        <v>2195994</v>
      </c>
      <c r="BW61" s="261">
        <v>2221417</v>
      </c>
      <c r="BX61" s="261">
        <v>1805700</v>
      </c>
      <c r="BY61" s="261">
        <v>1812915</v>
      </c>
      <c r="BZ61" s="261">
        <v>128792</v>
      </c>
      <c r="CA61" s="261">
        <v>116552</v>
      </c>
      <c r="CB61" s="261">
        <v>2233711</v>
      </c>
      <c r="CC61" s="261">
        <v>2251285</v>
      </c>
      <c r="CD61" s="261">
        <v>1826954</v>
      </c>
      <c r="CE61" s="261">
        <v>1827664</v>
      </c>
      <c r="CF61" s="261">
        <v>134276</v>
      </c>
      <c r="CG61" s="261">
        <v>120470</v>
      </c>
      <c r="CH61" s="261">
        <v>2271399</v>
      </c>
      <c r="CI61" s="261">
        <v>2286110</v>
      </c>
      <c r="CJ61" s="261">
        <v>1848415</v>
      </c>
      <c r="CK61" s="261">
        <v>1846686</v>
      </c>
      <c r="CL61" s="261">
        <v>139607</v>
      </c>
      <c r="CM61" s="261">
        <v>124819</v>
      </c>
      <c r="CN61" s="261">
        <v>2290694</v>
      </c>
      <c r="CO61" s="261">
        <v>2311206</v>
      </c>
      <c r="CP61" s="261">
        <v>1856468</v>
      </c>
      <c r="CQ61" s="261">
        <v>1858596</v>
      </c>
      <c r="CR61" s="261">
        <v>142214</v>
      </c>
      <c r="CS61" s="261">
        <v>127561</v>
      </c>
      <c r="CT61" s="261">
        <v>2319707</v>
      </c>
      <c r="CU61" s="261">
        <v>2340666</v>
      </c>
      <c r="CV61" s="261">
        <v>1870788</v>
      </c>
      <c r="CW61" s="261">
        <v>1873203</v>
      </c>
      <c r="CX61" s="261">
        <v>146487</v>
      </c>
      <c r="CY61" s="261">
        <v>131320</v>
      </c>
      <c r="CZ61" s="261">
        <v>2350241</v>
      </c>
      <c r="DA61" s="261">
        <v>2368551</v>
      </c>
      <c r="DB61" s="261">
        <v>1885735</v>
      </c>
      <c r="DC61" s="261">
        <v>1885561</v>
      </c>
      <c r="DD61" s="261">
        <v>151314</v>
      </c>
      <c r="DE61" s="261">
        <v>135614</v>
      </c>
      <c r="DF61" s="261">
        <v>2382444</v>
      </c>
      <c r="DG61" s="261">
        <v>2394647</v>
      </c>
      <c r="DH61" s="261">
        <v>1902222</v>
      </c>
      <c r="DI61" s="261">
        <v>1897121</v>
      </c>
      <c r="DJ61" s="261">
        <v>155691</v>
      </c>
      <c r="DK61" s="261">
        <v>139096</v>
      </c>
      <c r="DL61" s="261">
        <v>2419324</v>
      </c>
      <c r="DM61" s="261">
        <v>2428062</v>
      </c>
      <c r="DN61" s="261">
        <v>1920531</v>
      </c>
      <c r="DO61" s="261">
        <v>1912498</v>
      </c>
      <c r="DP61" s="261">
        <v>159698</v>
      </c>
      <c r="DQ61" s="261">
        <v>142526</v>
      </c>
      <c r="DR61" s="261">
        <v>2462987</v>
      </c>
      <c r="DS61" s="261">
        <v>2468049</v>
      </c>
      <c r="DT61" s="261">
        <v>1943326</v>
      </c>
      <c r="DU61" s="261">
        <v>1932216</v>
      </c>
      <c r="DV61" s="261">
        <v>164659</v>
      </c>
      <c r="DW61" s="261">
        <v>147195</v>
      </c>
      <c r="DX61" s="261">
        <v>2514148</v>
      </c>
      <c r="DY61" s="261">
        <v>2514442</v>
      </c>
      <c r="DZ61" s="261">
        <v>1972056</v>
      </c>
      <c r="EA61" s="261">
        <v>1957326</v>
      </c>
      <c r="EB61" s="261">
        <v>170614</v>
      </c>
      <c r="EC61" s="261">
        <v>152207</v>
      </c>
      <c r="ED61" s="261">
        <v>2562578</v>
      </c>
      <c r="EE61" s="261">
        <v>2559673</v>
      </c>
      <c r="EF61" s="261">
        <v>1996014</v>
      </c>
      <c r="EG61" s="261">
        <v>1979169</v>
      </c>
      <c r="EH61" s="261">
        <v>176789</v>
      </c>
      <c r="EI61" s="261">
        <v>157465</v>
      </c>
    </row>
    <row r="62" spans="1:139" x14ac:dyDescent="0.2">
      <c r="A62" s="191" t="s">
        <v>68</v>
      </c>
      <c r="B62" s="261">
        <v>881940</v>
      </c>
      <c r="C62" s="261">
        <v>941760</v>
      </c>
      <c r="D62" s="261">
        <v>848413</v>
      </c>
      <c r="E62" s="261">
        <v>906321</v>
      </c>
      <c r="F62" s="261">
        <v>28489</v>
      </c>
      <c r="G62" s="261">
        <v>29975</v>
      </c>
      <c r="H62" s="261">
        <v>882391</v>
      </c>
      <c r="I62" s="261">
        <v>940417</v>
      </c>
      <c r="J62" s="261">
        <v>847949</v>
      </c>
      <c r="K62" s="261">
        <v>904852</v>
      </c>
      <c r="L62" s="261">
        <v>29105</v>
      </c>
      <c r="M62" s="261">
        <v>29936</v>
      </c>
      <c r="N62" s="261">
        <v>881586</v>
      </c>
      <c r="O62" s="261">
        <v>937527</v>
      </c>
      <c r="P62" s="261">
        <v>846834</v>
      </c>
      <c r="Q62" s="261">
        <v>901810</v>
      </c>
      <c r="R62" s="261">
        <v>29347</v>
      </c>
      <c r="S62" s="261">
        <v>30018</v>
      </c>
      <c r="T62" s="261">
        <v>880585</v>
      </c>
      <c r="U62" s="261">
        <v>935024</v>
      </c>
      <c r="V62" s="261">
        <v>845026</v>
      </c>
      <c r="W62" s="261">
        <v>898949</v>
      </c>
      <c r="X62" s="261">
        <v>29784</v>
      </c>
      <c r="Y62" s="261">
        <v>30182</v>
      </c>
      <c r="Z62" s="261">
        <v>879990</v>
      </c>
      <c r="AA62" s="261">
        <v>931809</v>
      </c>
      <c r="AB62" s="261">
        <v>844088</v>
      </c>
      <c r="AC62" s="261">
        <v>896008</v>
      </c>
      <c r="AD62" s="261">
        <v>30005</v>
      </c>
      <c r="AE62" s="261">
        <v>29770</v>
      </c>
      <c r="AF62" s="261">
        <v>878752</v>
      </c>
      <c r="AG62" s="261">
        <v>928269</v>
      </c>
      <c r="AH62" s="261">
        <v>840798</v>
      </c>
      <c r="AI62" s="261">
        <v>890718</v>
      </c>
      <c r="AJ62" s="261">
        <v>30798</v>
      </c>
      <c r="AK62" s="261">
        <v>30169</v>
      </c>
      <c r="AL62" s="261">
        <v>877838</v>
      </c>
      <c r="AM62" s="261">
        <v>923643</v>
      </c>
      <c r="AN62" s="261">
        <v>839300</v>
      </c>
      <c r="AO62" s="261">
        <v>886178</v>
      </c>
      <c r="AP62" s="261">
        <v>31206</v>
      </c>
      <c r="AQ62" s="261">
        <v>29965</v>
      </c>
      <c r="AR62" s="261">
        <v>881573</v>
      </c>
      <c r="AS62" s="261">
        <v>923841</v>
      </c>
      <c r="AT62" s="261">
        <v>842287</v>
      </c>
      <c r="AU62" s="261">
        <v>886129</v>
      </c>
      <c r="AV62" s="261">
        <v>31800</v>
      </c>
      <c r="AW62" s="261">
        <v>30032</v>
      </c>
      <c r="AX62" s="261">
        <v>886460</v>
      </c>
      <c r="AY62" s="261">
        <v>925835</v>
      </c>
      <c r="AZ62" s="261">
        <v>846253</v>
      </c>
      <c r="BA62" s="261">
        <v>887531</v>
      </c>
      <c r="BB62" s="261">
        <v>32442</v>
      </c>
      <c r="BC62" s="261">
        <v>30424</v>
      </c>
      <c r="BD62" s="261">
        <v>889411</v>
      </c>
      <c r="BE62" s="261">
        <v>927027</v>
      </c>
      <c r="BF62" s="261">
        <v>848258</v>
      </c>
      <c r="BG62" s="261">
        <v>888312</v>
      </c>
      <c r="BH62" s="261">
        <v>33092</v>
      </c>
      <c r="BI62" s="261">
        <v>30590</v>
      </c>
      <c r="BJ62" s="261">
        <v>892802</v>
      </c>
      <c r="BK62" s="261">
        <v>927690</v>
      </c>
      <c r="BL62" s="261">
        <v>850850</v>
      </c>
      <c r="BM62" s="261">
        <v>888531</v>
      </c>
      <c r="BN62" s="261">
        <v>33816</v>
      </c>
      <c r="BO62" s="261">
        <v>30848</v>
      </c>
      <c r="BP62" s="261">
        <v>897307</v>
      </c>
      <c r="BQ62" s="261">
        <v>930605</v>
      </c>
      <c r="BR62" s="261">
        <v>853996</v>
      </c>
      <c r="BS62" s="261">
        <v>890658</v>
      </c>
      <c r="BT62" s="261">
        <v>34824</v>
      </c>
      <c r="BU62" s="261">
        <v>31393</v>
      </c>
      <c r="BV62" s="261">
        <v>901369</v>
      </c>
      <c r="BW62" s="261">
        <v>932683</v>
      </c>
      <c r="BX62" s="261">
        <v>856969</v>
      </c>
      <c r="BY62" s="261">
        <v>892134</v>
      </c>
      <c r="BZ62" s="261">
        <v>35681</v>
      </c>
      <c r="CA62" s="261">
        <v>31824</v>
      </c>
      <c r="CB62" s="261">
        <v>905399</v>
      </c>
      <c r="CC62" s="261">
        <v>934911</v>
      </c>
      <c r="CD62" s="261">
        <v>860049</v>
      </c>
      <c r="CE62" s="261">
        <v>893543</v>
      </c>
      <c r="CF62" s="261">
        <v>36483</v>
      </c>
      <c r="CG62" s="261">
        <v>32353</v>
      </c>
      <c r="CH62" s="261">
        <v>910341</v>
      </c>
      <c r="CI62" s="261">
        <v>937434</v>
      </c>
      <c r="CJ62" s="261">
        <v>863519</v>
      </c>
      <c r="CK62" s="261">
        <v>895385</v>
      </c>
      <c r="CL62" s="261">
        <v>37714</v>
      </c>
      <c r="CM62" s="261">
        <v>32751</v>
      </c>
      <c r="CN62" s="261">
        <v>914290</v>
      </c>
      <c r="CO62" s="261">
        <v>939924</v>
      </c>
      <c r="CP62" s="261">
        <v>866871</v>
      </c>
      <c r="CQ62" s="261">
        <v>897251</v>
      </c>
      <c r="CR62" s="261">
        <v>38345</v>
      </c>
      <c r="CS62" s="261">
        <v>33221</v>
      </c>
      <c r="CT62" s="261">
        <v>915850</v>
      </c>
      <c r="CU62" s="261">
        <v>940224</v>
      </c>
      <c r="CV62" s="261">
        <v>867345</v>
      </c>
      <c r="CW62" s="261">
        <v>896612</v>
      </c>
      <c r="CX62" s="261">
        <v>38953</v>
      </c>
      <c r="CY62" s="261">
        <v>33519</v>
      </c>
      <c r="CZ62" s="261">
        <v>916891</v>
      </c>
      <c r="DA62" s="261">
        <v>939873</v>
      </c>
      <c r="DB62" s="261">
        <v>867767</v>
      </c>
      <c r="DC62" s="261">
        <v>895656</v>
      </c>
      <c r="DD62" s="261">
        <v>39301</v>
      </c>
      <c r="DE62" s="261">
        <v>33778</v>
      </c>
      <c r="DF62" s="261">
        <v>915979</v>
      </c>
      <c r="DG62" s="261">
        <v>937894</v>
      </c>
      <c r="DH62" s="261">
        <v>866158</v>
      </c>
      <c r="DI62" s="261">
        <v>893070</v>
      </c>
      <c r="DJ62" s="261">
        <v>39788</v>
      </c>
      <c r="DK62" s="261">
        <v>34142</v>
      </c>
      <c r="DL62" s="261">
        <v>913724</v>
      </c>
      <c r="DM62" s="261">
        <v>935743</v>
      </c>
      <c r="DN62" s="261">
        <v>863402</v>
      </c>
      <c r="DO62" s="261">
        <v>890408</v>
      </c>
      <c r="DP62" s="261">
        <v>40016</v>
      </c>
      <c r="DQ62" s="261">
        <v>34436</v>
      </c>
      <c r="DR62" s="261">
        <v>910815</v>
      </c>
      <c r="DS62" s="261">
        <v>931181</v>
      </c>
      <c r="DT62" s="261">
        <v>860043</v>
      </c>
      <c r="DU62" s="261">
        <v>885581</v>
      </c>
      <c r="DV62" s="261">
        <v>40231</v>
      </c>
      <c r="DW62" s="261">
        <v>34534</v>
      </c>
      <c r="DX62" s="261">
        <v>905616</v>
      </c>
      <c r="DY62" s="261">
        <v>925313</v>
      </c>
      <c r="DZ62" s="261">
        <v>854565</v>
      </c>
      <c r="EA62" s="261">
        <v>879454</v>
      </c>
      <c r="EB62" s="261">
        <v>40273</v>
      </c>
      <c r="EC62" s="261">
        <v>34494</v>
      </c>
      <c r="ED62" s="261">
        <v>899496</v>
      </c>
      <c r="EE62" s="261">
        <v>917552</v>
      </c>
      <c r="EF62" s="261">
        <v>848405</v>
      </c>
      <c r="EG62" s="261">
        <v>871825</v>
      </c>
      <c r="EH62" s="261">
        <v>40329</v>
      </c>
      <c r="EI62" s="261">
        <v>34448</v>
      </c>
    </row>
    <row r="63" spans="1:139" x14ac:dyDescent="0.2">
      <c r="A63" s="191" t="s">
        <v>69</v>
      </c>
      <c r="B63" s="261">
        <v>2549185</v>
      </c>
      <c r="C63" s="261">
        <v>2635651</v>
      </c>
      <c r="D63" s="261">
        <v>2350376</v>
      </c>
      <c r="E63" s="261">
        <v>2425667</v>
      </c>
      <c r="F63" s="261">
        <v>138938</v>
      </c>
      <c r="G63" s="261">
        <v>149877</v>
      </c>
      <c r="H63" s="261">
        <v>2573427</v>
      </c>
      <c r="I63" s="261">
        <v>2656559</v>
      </c>
      <c r="J63" s="261">
        <v>2367018</v>
      </c>
      <c r="K63" s="261">
        <v>2440437</v>
      </c>
      <c r="L63" s="261">
        <v>143448</v>
      </c>
      <c r="M63" s="261">
        <v>153638</v>
      </c>
      <c r="N63" s="261">
        <v>2593254</v>
      </c>
      <c r="O63" s="261">
        <v>2672959</v>
      </c>
      <c r="P63" s="261">
        <v>2381644</v>
      </c>
      <c r="Q63" s="261">
        <v>2451143</v>
      </c>
      <c r="R63" s="261">
        <v>146288</v>
      </c>
      <c r="S63" s="261">
        <v>156638</v>
      </c>
      <c r="T63" s="261">
        <v>2610401</v>
      </c>
      <c r="U63" s="261">
        <v>2687271</v>
      </c>
      <c r="V63" s="261">
        <v>2393854</v>
      </c>
      <c r="W63" s="261">
        <v>2459967</v>
      </c>
      <c r="X63" s="261">
        <v>148733</v>
      </c>
      <c r="Y63" s="261">
        <v>159614</v>
      </c>
      <c r="Z63" s="261">
        <v>2631141</v>
      </c>
      <c r="AA63" s="261">
        <v>2701525</v>
      </c>
      <c r="AB63" s="261">
        <v>2407804</v>
      </c>
      <c r="AC63" s="261">
        <v>2466785</v>
      </c>
      <c r="AD63" s="261">
        <v>152072</v>
      </c>
      <c r="AE63" s="261">
        <v>163158</v>
      </c>
      <c r="AF63" s="261">
        <v>2654764</v>
      </c>
      <c r="AG63" s="261">
        <v>2719235</v>
      </c>
      <c r="AH63" s="261">
        <v>2422509</v>
      </c>
      <c r="AI63" s="261">
        <v>2476053</v>
      </c>
      <c r="AJ63" s="261">
        <v>156830</v>
      </c>
      <c r="AK63" s="261">
        <v>167067</v>
      </c>
      <c r="AL63" s="261">
        <v>2673188</v>
      </c>
      <c r="AM63" s="261">
        <v>2733647</v>
      </c>
      <c r="AN63" s="261">
        <v>2434152</v>
      </c>
      <c r="AO63" s="261">
        <v>2483956</v>
      </c>
      <c r="AP63" s="261">
        <v>160879</v>
      </c>
      <c r="AQ63" s="261">
        <v>170675</v>
      </c>
      <c r="AR63" s="261">
        <v>2693465</v>
      </c>
      <c r="AS63" s="261">
        <v>2751697</v>
      </c>
      <c r="AT63" s="261">
        <v>2447412</v>
      </c>
      <c r="AU63" s="261">
        <v>2495023</v>
      </c>
      <c r="AV63" s="261">
        <v>164983</v>
      </c>
      <c r="AW63" s="261">
        <v>174516</v>
      </c>
      <c r="AX63" s="261">
        <v>2712302</v>
      </c>
      <c r="AY63" s="261">
        <v>2766901</v>
      </c>
      <c r="AZ63" s="261">
        <v>2459772</v>
      </c>
      <c r="BA63" s="261">
        <v>2503995</v>
      </c>
      <c r="BB63" s="261">
        <v>168563</v>
      </c>
      <c r="BC63" s="261">
        <v>177790</v>
      </c>
      <c r="BD63" s="261">
        <v>2731348</v>
      </c>
      <c r="BE63" s="261">
        <v>2782678</v>
      </c>
      <c r="BF63" s="261">
        <v>2472522</v>
      </c>
      <c r="BG63" s="261">
        <v>2514049</v>
      </c>
      <c r="BH63" s="261">
        <v>172077</v>
      </c>
      <c r="BI63" s="261">
        <v>180672</v>
      </c>
      <c r="BJ63" s="261">
        <v>2749105</v>
      </c>
      <c r="BK63" s="261">
        <v>2797061</v>
      </c>
      <c r="BL63" s="261">
        <v>2483589</v>
      </c>
      <c r="BM63" s="261">
        <v>2522234</v>
      </c>
      <c r="BN63" s="261">
        <v>175895</v>
      </c>
      <c r="BO63" s="261">
        <v>183876</v>
      </c>
      <c r="BP63" s="261">
        <v>2765379</v>
      </c>
      <c r="BQ63" s="261">
        <v>2812276</v>
      </c>
      <c r="BR63" s="261">
        <v>2493516</v>
      </c>
      <c r="BS63" s="261">
        <v>2530601</v>
      </c>
      <c r="BT63" s="261">
        <v>179644</v>
      </c>
      <c r="BU63" s="261">
        <v>187488</v>
      </c>
      <c r="BV63" s="261">
        <v>2782993</v>
      </c>
      <c r="BW63" s="261">
        <v>2827782</v>
      </c>
      <c r="BX63" s="261">
        <v>2504153</v>
      </c>
      <c r="BY63" s="261">
        <v>2539315</v>
      </c>
      <c r="BZ63" s="261">
        <v>183755</v>
      </c>
      <c r="CA63" s="261">
        <v>190954</v>
      </c>
      <c r="CB63" s="261">
        <v>2798728</v>
      </c>
      <c r="CC63" s="261">
        <v>2842268</v>
      </c>
      <c r="CD63" s="261">
        <v>2513226</v>
      </c>
      <c r="CE63" s="261">
        <v>2546975</v>
      </c>
      <c r="CF63" s="261">
        <v>187523</v>
      </c>
      <c r="CG63" s="261">
        <v>194475</v>
      </c>
      <c r="CH63" s="261">
        <v>2813161</v>
      </c>
      <c r="CI63" s="261">
        <v>2856103</v>
      </c>
      <c r="CJ63" s="261">
        <v>2521001</v>
      </c>
      <c r="CK63" s="261">
        <v>2554212</v>
      </c>
      <c r="CL63" s="261">
        <v>191294</v>
      </c>
      <c r="CM63" s="261">
        <v>198022</v>
      </c>
      <c r="CN63" s="261">
        <v>2824183</v>
      </c>
      <c r="CO63" s="261">
        <v>2866296</v>
      </c>
      <c r="CP63" s="261">
        <v>2525908</v>
      </c>
      <c r="CQ63" s="261">
        <v>2558276</v>
      </c>
      <c r="CR63" s="261">
        <v>194662</v>
      </c>
      <c r="CS63" s="261">
        <v>201106</v>
      </c>
      <c r="CT63" s="261">
        <v>2831743</v>
      </c>
      <c r="CU63" s="261">
        <v>2873012</v>
      </c>
      <c r="CV63" s="261">
        <v>2528232</v>
      </c>
      <c r="CW63" s="261">
        <v>2559119</v>
      </c>
      <c r="CX63" s="261">
        <v>196861</v>
      </c>
      <c r="CY63" s="261">
        <v>203703</v>
      </c>
      <c r="CZ63" s="261">
        <v>2840064</v>
      </c>
      <c r="DA63" s="261">
        <v>2879791</v>
      </c>
      <c r="DB63" s="261">
        <v>2531530</v>
      </c>
      <c r="DC63" s="261">
        <v>2560395</v>
      </c>
      <c r="DD63" s="261">
        <v>198748</v>
      </c>
      <c r="DE63" s="261">
        <v>205846</v>
      </c>
      <c r="DF63" s="261">
        <v>2849082</v>
      </c>
      <c r="DG63" s="261">
        <v>2887870</v>
      </c>
      <c r="DH63" s="261">
        <v>2534681</v>
      </c>
      <c r="DI63" s="261">
        <v>2562844</v>
      </c>
      <c r="DJ63" s="261">
        <v>200702</v>
      </c>
      <c r="DK63" s="261">
        <v>207471</v>
      </c>
      <c r="DL63" s="261">
        <v>2857544</v>
      </c>
      <c r="DM63" s="261">
        <v>2894430</v>
      </c>
      <c r="DN63" s="261">
        <v>2537402</v>
      </c>
      <c r="DO63" s="261">
        <v>2563531</v>
      </c>
      <c r="DP63" s="261">
        <v>202909</v>
      </c>
      <c r="DQ63" s="261">
        <v>209589</v>
      </c>
      <c r="DR63" s="261">
        <v>2863794</v>
      </c>
      <c r="DS63" s="261">
        <v>2897612</v>
      </c>
      <c r="DT63" s="261">
        <v>2538064</v>
      </c>
      <c r="DU63" s="261">
        <v>2561270</v>
      </c>
      <c r="DV63" s="261">
        <v>204921</v>
      </c>
      <c r="DW63" s="261">
        <v>211325</v>
      </c>
      <c r="DX63" s="261">
        <v>2870423</v>
      </c>
      <c r="DY63" s="261">
        <v>2902535</v>
      </c>
      <c r="DZ63" s="261">
        <v>2539445</v>
      </c>
      <c r="EA63" s="261">
        <v>2561014</v>
      </c>
      <c r="EB63" s="261">
        <v>206691</v>
      </c>
      <c r="EC63" s="261">
        <v>213055</v>
      </c>
      <c r="ED63" s="261">
        <v>2880390</v>
      </c>
      <c r="EE63" s="261">
        <v>2911661</v>
      </c>
      <c r="EF63" s="261">
        <v>2544232</v>
      </c>
      <c r="EG63" s="261">
        <v>2564960</v>
      </c>
      <c r="EH63" s="261">
        <v>208909</v>
      </c>
      <c r="EI63" s="261">
        <v>214825</v>
      </c>
    </row>
    <row r="64" spans="1:139" x14ac:dyDescent="0.2">
      <c r="A64" s="191" t="s">
        <v>70</v>
      </c>
      <c r="B64" s="261">
        <v>243751</v>
      </c>
      <c r="C64" s="261">
        <v>241409</v>
      </c>
      <c r="D64" s="261">
        <v>234983</v>
      </c>
      <c r="E64" s="261">
        <v>232795</v>
      </c>
      <c r="F64" s="261">
        <v>2182</v>
      </c>
      <c r="G64" s="261">
        <v>1754</v>
      </c>
      <c r="H64" s="261">
        <v>245257</v>
      </c>
      <c r="I64" s="261">
        <v>242910</v>
      </c>
      <c r="J64" s="261">
        <v>236278</v>
      </c>
      <c r="K64" s="261">
        <v>234026</v>
      </c>
      <c r="L64" s="261">
        <v>2247</v>
      </c>
      <c r="M64" s="261">
        <v>1793</v>
      </c>
      <c r="N64" s="261">
        <v>245956</v>
      </c>
      <c r="O64" s="261">
        <v>243495</v>
      </c>
      <c r="P64" s="261">
        <v>236963</v>
      </c>
      <c r="Q64" s="261">
        <v>234649</v>
      </c>
      <c r="R64" s="261">
        <v>2236</v>
      </c>
      <c r="S64" s="261">
        <v>1688</v>
      </c>
      <c r="T64" s="261">
        <v>247118</v>
      </c>
      <c r="U64" s="261">
        <v>243669</v>
      </c>
      <c r="V64" s="261">
        <v>237812</v>
      </c>
      <c r="W64" s="261">
        <v>234662</v>
      </c>
      <c r="X64" s="261">
        <v>2389</v>
      </c>
      <c r="Y64" s="261">
        <v>1775</v>
      </c>
      <c r="Z64" s="261">
        <v>247262</v>
      </c>
      <c r="AA64" s="261">
        <v>244518</v>
      </c>
      <c r="AB64" s="261">
        <v>237714</v>
      </c>
      <c r="AC64" s="261">
        <v>235025</v>
      </c>
      <c r="AD64" s="261">
        <v>2386</v>
      </c>
      <c r="AE64" s="261">
        <v>1864</v>
      </c>
      <c r="AF64" s="261">
        <v>248716</v>
      </c>
      <c r="AG64" s="261">
        <v>245584</v>
      </c>
      <c r="AH64" s="261">
        <v>238348</v>
      </c>
      <c r="AI64" s="261">
        <v>235500</v>
      </c>
      <c r="AJ64" s="261">
        <v>2668</v>
      </c>
      <c r="AK64" s="261">
        <v>2052</v>
      </c>
      <c r="AL64" s="261">
        <v>249330</v>
      </c>
      <c r="AM64" s="261">
        <v>245327</v>
      </c>
      <c r="AN64" s="261">
        <v>238501</v>
      </c>
      <c r="AO64" s="261">
        <v>234748</v>
      </c>
      <c r="AP64" s="261">
        <v>2831</v>
      </c>
      <c r="AQ64" s="261">
        <v>2199</v>
      </c>
      <c r="AR64" s="261">
        <v>252232</v>
      </c>
      <c r="AS64" s="261">
        <v>247785</v>
      </c>
      <c r="AT64" s="261">
        <v>241023</v>
      </c>
      <c r="AU64" s="261">
        <v>236915</v>
      </c>
      <c r="AV64" s="261">
        <v>2956</v>
      </c>
      <c r="AW64" s="261">
        <v>2278</v>
      </c>
      <c r="AX64" s="261">
        <v>254325</v>
      </c>
      <c r="AY64" s="261">
        <v>249128</v>
      </c>
      <c r="AZ64" s="261">
        <v>242926</v>
      </c>
      <c r="BA64" s="261">
        <v>238034</v>
      </c>
      <c r="BB64" s="261">
        <v>3032</v>
      </c>
      <c r="BC64" s="261">
        <v>2354</v>
      </c>
      <c r="BD64" s="261">
        <v>257600</v>
      </c>
      <c r="BE64" s="261">
        <v>251506</v>
      </c>
      <c r="BF64" s="261">
        <v>245853</v>
      </c>
      <c r="BG64" s="261">
        <v>240035</v>
      </c>
      <c r="BH64" s="261">
        <v>3152</v>
      </c>
      <c r="BI64" s="261">
        <v>2482</v>
      </c>
      <c r="BJ64" s="261">
        <v>260431</v>
      </c>
      <c r="BK64" s="261">
        <v>253726</v>
      </c>
      <c r="BL64" s="261">
        <v>248262</v>
      </c>
      <c r="BM64" s="261">
        <v>242010</v>
      </c>
      <c r="BN64" s="261">
        <v>3331</v>
      </c>
      <c r="BO64" s="261">
        <v>2514</v>
      </c>
      <c r="BP64" s="261">
        <v>265306</v>
      </c>
      <c r="BQ64" s="261">
        <v>257361</v>
      </c>
      <c r="BR64" s="261">
        <v>252490</v>
      </c>
      <c r="BS64" s="261">
        <v>245220</v>
      </c>
      <c r="BT64" s="261">
        <v>3446</v>
      </c>
      <c r="BU64" s="261">
        <v>2609</v>
      </c>
      <c r="BV64" s="261">
        <v>272100</v>
      </c>
      <c r="BW64" s="261">
        <v>262776</v>
      </c>
      <c r="BX64" s="261">
        <v>258836</v>
      </c>
      <c r="BY64" s="261">
        <v>249921</v>
      </c>
      <c r="BZ64" s="261">
        <v>3718</v>
      </c>
      <c r="CA64" s="261">
        <v>2737</v>
      </c>
      <c r="CB64" s="261">
        <v>278061</v>
      </c>
      <c r="CC64" s="261">
        <v>267982</v>
      </c>
      <c r="CD64" s="261">
        <v>264369</v>
      </c>
      <c r="CE64" s="261">
        <v>254688</v>
      </c>
      <c r="CF64" s="261">
        <v>3706</v>
      </c>
      <c r="CG64" s="261">
        <v>2796</v>
      </c>
      <c r="CH64" s="261">
        <v>285805</v>
      </c>
      <c r="CI64" s="261">
        <v>274046</v>
      </c>
      <c r="CJ64" s="261">
        <v>271235</v>
      </c>
      <c r="CK64" s="261">
        <v>260207</v>
      </c>
      <c r="CL64" s="261">
        <v>4127</v>
      </c>
      <c r="CM64" s="261">
        <v>3006</v>
      </c>
      <c r="CN64" s="261">
        <v>287784</v>
      </c>
      <c r="CO64" s="261">
        <v>276699</v>
      </c>
      <c r="CP64" s="261">
        <v>273137</v>
      </c>
      <c r="CQ64" s="261">
        <v>262687</v>
      </c>
      <c r="CR64" s="261">
        <v>4038</v>
      </c>
      <c r="CS64" s="261">
        <v>3037</v>
      </c>
      <c r="CT64" s="261">
        <v>289226</v>
      </c>
      <c r="CU64" s="261">
        <v>277998</v>
      </c>
      <c r="CV64" s="261">
        <v>274030</v>
      </c>
      <c r="CW64" s="261">
        <v>263674</v>
      </c>
      <c r="CX64" s="261">
        <v>4329</v>
      </c>
      <c r="CY64" s="261">
        <v>3148</v>
      </c>
      <c r="CZ64" s="261">
        <v>294262</v>
      </c>
      <c r="DA64" s="261">
        <v>282008</v>
      </c>
      <c r="DB64" s="261">
        <v>277244</v>
      </c>
      <c r="DC64" s="261">
        <v>266319</v>
      </c>
      <c r="DD64" s="261">
        <v>5631</v>
      </c>
      <c r="DE64" s="261">
        <v>4124</v>
      </c>
      <c r="DF64" s="261">
        <v>297224</v>
      </c>
      <c r="DG64" s="261">
        <v>284899</v>
      </c>
      <c r="DH64" s="261">
        <v>279526</v>
      </c>
      <c r="DI64" s="261">
        <v>268329</v>
      </c>
      <c r="DJ64" s="261">
        <v>6119</v>
      </c>
      <c r="DK64" s="261">
        <v>4698</v>
      </c>
      <c r="DL64" s="261">
        <v>297390</v>
      </c>
      <c r="DM64" s="261">
        <v>285158</v>
      </c>
      <c r="DN64" s="261">
        <v>279799</v>
      </c>
      <c r="DO64" s="261">
        <v>268763</v>
      </c>
      <c r="DP64" s="261">
        <v>5808</v>
      </c>
      <c r="DQ64" s="261">
        <v>4331</v>
      </c>
      <c r="DR64" s="261">
        <v>299273</v>
      </c>
      <c r="DS64" s="261">
        <v>286395</v>
      </c>
      <c r="DT64" s="261">
        <v>281504</v>
      </c>
      <c r="DU64" s="261">
        <v>270034</v>
      </c>
      <c r="DV64" s="261">
        <v>5693</v>
      </c>
      <c r="DW64" s="261">
        <v>4153</v>
      </c>
      <c r="DX64" s="261">
        <v>298461</v>
      </c>
      <c r="DY64" s="261">
        <v>285829</v>
      </c>
      <c r="DZ64" s="261">
        <v>280555</v>
      </c>
      <c r="EA64" s="261">
        <v>269354</v>
      </c>
      <c r="EB64" s="261">
        <v>5733</v>
      </c>
      <c r="EC64" s="261">
        <v>4153</v>
      </c>
      <c r="ED64" s="261">
        <v>295328</v>
      </c>
      <c r="EE64" s="261">
        <v>283606</v>
      </c>
      <c r="EF64" s="261">
        <v>277377</v>
      </c>
      <c r="EG64" s="261">
        <v>266944</v>
      </c>
      <c r="EH64" s="261">
        <v>5761</v>
      </c>
      <c r="EI64" s="261">
        <v>4246</v>
      </c>
    </row>
    <row r="65" spans="1:146" s="192" customFormat="1" x14ac:dyDescent="0.2">
      <c r="A65" s="208" t="s">
        <v>305</v>
      </c>
      <c r="B65" s="261">
        <v>1765129</v>
      </c>
      <c r="C65" s="261">
        <v>1890066</v>
      </c>
      <c r="D65" s="261">
        <v>0</v>
      </c>
      <c r="E65" s="261">
        <v>0</v>
      </c>
      <c r="F65" s="261">
        <v>0</v>
      </c>
      <c r="G65" s="261">
        <v>0</v>
      </c>
      <c r="H65" s="261">
        <v>1778316</v>
      </c>
      <c r="I65" s="261">
        <v>1906427</v>
      </c>
      <c r="J65" s="261">
        <v>0</v>
      </c>
      <c r="K65" s="261">
        <v>0</v>
      </c>
      <c r="L65" s="261">
        <v>0</v>
      </c>
      <c r="M65" s="261">
        <v>0</v>
      </c>
      <c r="N65" s="261">
        <v>1792141</v>
      </c>
      <c r="O65" s="261">
        <v>1923583</v>
      </c>
      <c r="P65" s="261">
        <v>0</v>
      </c>
      <c r="Q65" s="261">
        <v>0</v>
      </c>
      <c r="R65" s="261">
        <v>0</v>
      </c>
      <c r="S65" s="261">
        <v>0</v>
      </c>
      <c r="T65" s="261">
        <v>1806604</v>
      </c>
      <c r="U65" s="261">
        <v>1941543</v>
      </c>
      <c r="V65" s="261">
        <v>0</v>
      </c>
      <c r="W65" s="261">
        <v>0</v>
      </c>
      <c r="X65" s="261">
        <v>0</v>
      </c>
      <c r="Y65" s="261">
        <v>0</v>
      </c>
      <c r="Z65" s="261">
        <v>1821772</v>
      </c>
      <c r="AA65" s="261">
        <v>1960386</v>
      </c>
      <c r="AB65" s="261">
        <v>0</v>
      </c>
      <c r="AC65" s="261">
        <v>0</v>
      </c>
      <c r="AD65" s="261">
        <v>0</v>
      </c>
      <c r="AE65" s="261">
        <v>0</v>
      </c>
      <c r="AF65" s="261">
        <v>1834236</v>
      </c>
      <c r="AG65" s="261">
        <v>1976369</v>
      </c>
      <c r="AH65" s="261">
        <v>0</v>
      </c>
      <c r="AI65" s="261">
        <v>0</v>
      </c>
      <c r="AJ65" s="261">
        <v>0</v>
      </c>
      <c r="AK65" s="261">
        <v>0</v>
      </c>
      <c r="AL65" s="261">
        <v>1837042</v>
      </c>
      <c r="AM65" s="261">
        <v>1981732</v>
      </c>
      <c r="AN65" s="261">
        <v>0</v>
      </c>
      <c r="AO65" s="261">
        <v>0</v>
      </c>
      <c r="AP65" s="261">
        <v>0</v>
      </c>
      <c r="AQ65" s="261">
        <v>0</v>
      </c>
      <c r="AR65" s="261">
        <v>1838490</v>
      </c>
      <c r="AS65" s="261">
        <v>1985211</v>
      </c>
      <c r="AT65" s="261">
        <v>0</v>
      </c>
      <c r="AU65" s="261">
        <v>0</v>
      </c>
      <c r="AV65" s="261">
        <v>0</v>
      </c>
      <c r="AW65" s="261">
        <v>0</v>
      </c>
      <c r="AX65" s="261">
        <v>1838731</v>
      </c>
      <c r="AY65" s="261">
        <v>1987364</v>
      </c>
      <c r="AZ65" s="261">
        <v>0</v>
      </c>
      <c r="BA65" s="261">
        <v>0</v>
      </c>
      <c r="BB65" s="261">
        <v>0</v>
      </c>
      <c r="BC65" s="261">
        <v>0</v>
      </c>
      <c r="BD65" s="261">
        <v>1838284</v>
      </c>
      <c r="BE65" s="261">
        <v>1988594</v>
      </c>
      <c r="BF65" s="261">
        <v>0</v>
      </c>
      <c r="BG65" s="261">
        <v>0</v>
      </c>
      <c r="BH65" s="261">
        <v>0</v>
      </c>
      <c r="BI65" s="261">
        <v>0</v>
      </c>
      <c r="BJ65" s="261">
        <v>1834718</v>
      </c>
      <c r="BK65" s="261">
        <v>1986644</v>
      </c>
      <c r="BL65" s="261">
        <v>0</v>
      </c>
      <c r="BM65" s="261">
        <v>0</v>
      </c>
      <c r="BN65" s="261">
        <v>0</v>
      </c>
      <c r="BO65" s="261">
        <v>0</v>
      </c>
      <c r="BP65" s="261">
        <v>1825958</v>
      </c>
      <c r="BQ65" s="261">
        <v>1979256</v>
      </c>
      <c r="BR65" s="261">
        <v>0</v>
      </c>
      <c r="BS65" s="261">
        <v>0</v>
      </c>
      <c r="BT65" s="261">
        <v>0</v>
      </c>
      <c r="BU65" s="261">
        <v>0</v>
      </c>
      <c r="BV65" s="261">
        <v>1814288</v>
      </c>
      <c r="BW65" s="261">
        <v>1968707</v>
      </c>
      <c r="BX65" s="261">
        <v>0</v>
      </c>
      <c r="BY65" s="261">
        <v>0</v>
      </c>
      <c r="BZ65" s="261">
        <v>0</v>
      </c>
      <c r="CA65" s="261">
        <v>0</v>
      </c>
      <c r="CB65" s="261">
        <v>1803341</v>
      </c>
      <c r="CC65" s="261">
        <v>1957525</v>
      </c>
      <c r="CD65" s="261">
        <v>0</v>
      </c>
      <c r="CE65" s="261">
        <v>0</v>
      </c>
      <c r="CF65" s="261">
        <v>0</v>
      </c>
      <c r="CG65" s="261">
        <v>0</v>
      </c>
      <c r="CH65" s="261">
        <v>1793049</v>
      </c>
      <c r="CI65" s="261">
        <v>1947361</v>
      </c>
      <c r="CJ65" s="261">
        <v>0</v>
      </c>
      <c r="CK65" s="261">
        <v>0</v>
      </c>
      <c r="CL65" s="261">
        <v>0</v>
      </c>
      <c r="CM65" s="261">
        <v>0</v>
      </c>
      <c r="CN65" s="261">
        <v>1782782</v>
      </c>
      <c r="CO65" s="261">
        <v>1938743</v>
      </c>
      <c r="CP65" s="261">
        <v>0</v>
      </c>
      <c r="CQ65" s="261">
        <v>0</v>
      </c>
      <c r="CR65" s="261">
        <v>0</v>
      </c>
      <c r="CS65" s="261">
        <v>0</v>
      </c>
      <c r="CT65" s="261">
        <v>1763441</v>
      </c>
      <c r="CU65" s="261">
        <v>1915291</v>
      </c>
      <c r="CV65" s="261">
        <v>0</v>
      </c>
      <c r="CW65" s="261">
        <v>0</v>
      </c>
      <c r="CX65" s="261">
        <v>0</v>
      </c>
      <c r="CY65" s="261">
        <v>0</v>
      </c>
      <c r="CZ65" s="261">
        <v>1739072</v>
      </c>
      <c r="DA65" s="261">
        <v>1895416</v>
      </c>
      <c r="DB65" s="261">
        <v>0</v>
      </c>
      <c r="DC65" s="261">
        <v>0</v>
      </c>
      <c r="DD65" s="261">
        <v>0</v>
      </c>
      <c r="DE65" s="261">
        <v>0</v>
      </c>
      <c r="DF65" s="261">
        <v>1720280</v>
      </c>
      <c r="DG65" s="261">
        <v>1872797</v>
      </c>
      <c r="DH65" s="261">
        <v>0</v>
      </c>
      <c r="DI65" s="261">
        <v>0</v>
      </c>
      <c r="DJ65" s="261">
        <v>0</v>
      </c>
      <c r="DK65" s="261">
        <v>0</v>
      </c>
      <c r="DL65" s="261">
        <v>1688886</v>
      </c>
      <c r="DM65" s="261">
        <v>1845988</v>
      </c>
      <c r="DN65" s="261">
        <v>0</v>
      </c>
      <c r="DO65" s="261">
        <v>0</v>
      </c>
      <c r="DP65" s="261">
        <v>0</v>
      </c>
      <c r="DQ65" s="261">
        <v>0</v>
      </c>
      <c r="DR65" s="261">
        <v>1656328</v>
      </c>
      <c r="DS65" s="261">
        <v>1816838</v>
      </c>
      <c r="DT65" s="261">
        <v>0</v>
      </c>
      <c r="DU65" s="261">
        <v>0</v>
      </c>
      <c r="DV65" s="261">
        <v>0</v>
      </c>
      <c r="DW65" s="261">
        <v>0</v>
      </c>
      <c r="DX65" s="261">
        <v>1620176</v>
      </c>
      <c r="DY65" s="261">
        <v>1786319</v>
      </c>
      <c r="DZ65" s="261">
        <v>0</v>
      </c>
      <c r="EA65" s="261">
        <v>0</v>
      </c>
      <c r="EB65" s="261">
        <v>0</v>
      </c>
      <c r="EC65" s="261">
        <v>0</v>
      </c>
      <c r="ED65" s="261">
        <v>790326</v>
      </c>
      <c r="EE65" s="261">
        <v>872175</v>
      </c>
      <c r="EF65" s="261">
        <v>0</v>
      </c>
      <c r="EG65" s="261">
        <v>0</v>
      </c>
      <c r="EH65" s="261">
        <v>0</v>
      </c>
      <c r="EI65" s="261">
        <v>0</v>
      </c>
    </row>
    <row r="66" spans="1:146" s="190" customFormat="1" x14ac:dyDescent="0.2">
      <c r="A66" s="190" t="s">
        <v>71</v>
      </c>
      <c r="B66" s="261">
        <v>1376484</v>
      </c>
      <c r="C66" s="261">
        <v>1358035</v>
      </c>
      <c r="D66" s="261">
        <v>0</v>
      </c>
      <c r="E66" s="261">
        <v>0</v>
      </c>
      <c r="F66" s="261">
        <v>0</v>
      </c>
      <c r="G66" s="261">
        <v>0</v>
      </c>
      <c r="H66" s="261">
        <v>1396937</v>
      </c>
      <c r="I66" s="261">
        <v>1378196</v>
      </c>
      <c r="J66" s="261">
        <v>0</v>
      </c>
      <c r="K66" s="261">
        <v>0</v>
      </c>
      <c r="L66" s="261">
        <v>0</v>
      </c>
      <c r="M66" s="261">
        <v>0</v>
      </c>
      <c r="N66" s="261">
        <v>1425738</v>
      </c>
      <c r="O66" s="261">
        <v>1404110</v>
      </c>
      <c r="P66" s="261">
        <v>0</v>
      </c>
      <c r="Q66" s="261">
        <v>0</v>
      </c>
      <c r="R66" s="261">
        <v>0</v>
      </c>
      <c r="S66" s="261">
        <v>0</v>
      </c>
      <c r="T66" s="261">
        <v>1462855</v>
      </c>
      <c r="U66" s="261">
        <v>1436211</v>
      </c>
      <c r="V66" s="261">
        <v>0</v>
      </c>
      <c r="W66" s="261">
        <v>0</v>
      </c>
      <c r="X66" s="261">
        <v>0</v>
      </c>
      <c r="Y66" s="261">
        <v>0</v>
      </c>
      <c r="Z66" s="261">
        <v>1491281</v>
      </c>
      <c r="AA66" s="261">
        <v>1461411</v>
      </c>
      <c r="AB66" s="261">
        <v>0</v>
      </c>
      <c r="AC66" s="261">
        <v>0</v>
      </c>
      <c r="AD66" s="261">
        <v>0</v>
      </c>
      <c r="AE66" s="261">
        <v>0</v>
      </c>
      <c r="AF66" s="261">
        <v>1517436</v>
      </c>
      <c r="AG66" s="261">
        <v>1486762</v>
      </c>
      <c r="AH66" s="261">
        <v>0</v>
      </c>
      <c r="AI66" s="261">
        <v>0</v>
      </c>
      <c r="AJ66" s="261">
        <v>0</v>
      </c>
      <c r="AK66" s="261">
        <v>0</v>
      </c>
      <c r="AL66" s="261">
        <v>1545534</v>
      </c>
      <c r="AM66" s="261">
        <v>1512574</v>
      </c>
      <c r="AN66" s="261">
        <v>0</v>
      </c>
      <c r="AO66" s="261">
        <v>0</v>
      </c>
      <c r="AP66" s="261">
        <v>0</v>
      </c>
      <c r="AQ66" s="261">
        <v>0</v>
      </c>
      <c r="AR66" s="261">
        <v>1582652</v>
      </c>
      <c r="AS66" s="261">
        <v>1545777</v>
      </c>
      <c r="AT66" s="261">
        <v>0</v>
      </c>
      <c r="AU66" s="261">
        <v>0</v>
      </c>
      <c r="AV66" s="261">
        <v>0</v>
      </c>
      <c r="AW66" s="261">
        <v>0</v>
      </c>
      <c r="AX66" s="261">
        <v>1610537</v>
      </c>
      <c r="AY66" s="261">
        <v>1572528</v>
      </c>
      <c r="AZ66" s="261">
        <v>0</v>
      </c>
      <c r="BA66" s="261">
        <v>0</v>
      </c>
      <c r="BB66" s="261">
        <v>0</v>
      </c>
      <c r="BC66" s="261">
        <v>0</v>
      </c>
      <c r="BD66" s="261">
        <v>1639968</v>
      </c>
      <c r="BE66" s="261">
        <v>1598700</v>
      </c>
      <c r="BF66" s="261">
        <v>0</v>
      </c>
      <c r="BG66" s="261">
        <v>0</v>
      </c>
      <c r="BH66" s="261">
        <v>0</v>
      </c>
      <c r="BI66" s="261">
        <v>0</v>
      </c>
      <c r="BJ66" s="261">
        <v>1683040</v>
      </c>
      <c r="BK66" s="261">
        <v>1638728</v>
      </c>
      <c r="BL66" s="261">
        <v>0</v>
      </c>
      <c r="BM66" s="261">
        <v>0</v>
      </c>
      <c r="BN66" s="261">
        <v>0</v>
      </c>
      <c r="BO66" s="261">
        <v>0</v>
      </c>
      <c r="BP66" s="261">
        <v>1736835</v>
      </c>
      <c r="BQ66" s="261">
        <v>1684599</v>
      </c>
      <c r="BR66" s="261">
        <v>0</v>
      </c>
      <c r="BS66" s="261">
        <v>0</v>
      </c>
      <c r="BT66" s="261">
        <v>0</v>
      </c>
      <c r="BU66" s="261">
        <v>0</v>
      </c>
      <c r="BV66" s="261">
        <v>1787241</v>
      </c>
      <c r="BW66" s="261">
        <v>1726906</v>
      </c>
      <c r="BX66" s="261">
        <v>0</v>
      </c>
      <c r="BY66" s="261">
        <v>0</v>
      </c>
      <c r="BZ66" s="261">
        <v>0</v>
      </c>
      <c r="CA66" s="261">
        <v>0</v>
      </c>
      <c r="CB66" s="261">
        <v>1829978</v>
      </c>
      <c r="CC66" s="261">
        <v>1765878</v>
      </c>
      <c r="CD66" s="261">
        <v>0</v>
      </c>
      <c r="CE66" s="261">
        <v>0</v>
      </c>
      <c r="CF66" s="261">
        <v>0</v>
      </c>
      <c r="CG66" s="261">
        <v>0</v>
      </c>
      <c r="CH66" s="261">
        <v>1872056</v>
      </c>
      <c r="CI66" s="261">
        <v>1806940</v>
      </c>
      <c r="CJ66" s="261">
        <v>0</v>
      </c>
      <c r="CK66" s="261">
        <v>0</v>
      </c>
      <c r="CL66" s="261">
        <v>0</v>
      </c>
      <c r="CM66" s="261">
        <v>0</v>
      </c>
      <c r="CN66" s="261">
        <v>1895063</v>
      </c>
      <c r="CO66" s="261">
        <v>1837019</v>
      </c>
      <c r="CP66" s="261">
        <v>0</v>
      </c>
      <c r="CQ66" s="261">
        <v>0</v>
      </c>
      <c r="CR66" s="261">
        <v>0</v>
      </c>
      <c r="CS66" s="261">
        <v>0</v>
      </c>
      <c r="CT66" s="261">
        <v>1920282</v>
      </c>
      <c r="CU66" s="261">
        <v>1868748</v>
      </c>
      <c r="CV66" s="261">
        <v>0</v>
      </c>
      <c r="CW66" s="261">
        <v>0</v>
      </c>
      <c r="CX66" s="261">
        <v>0</v>
      </c>
      <c r="CY66" s="261">
        <v>0</v>
      </c>
      <c r="CZ66" s="261">
        <v>1963473</v>
      </c>
      <c r="DA66" s="261">
        <v>1911075</v>
      </c>
      <c r="DB66" s="261">
        <v>0</v>
      </c>
      <c r="DC66" s="261">
        <v>0</v>
      </c>
      <c r="DD66" s="261">
        <v>0</v>
      </c>
      <c r="DE66" s="261">
        <v>0</v>
      </c>
      <c r="DF66" s="261">
        <v>2019495</v>
      </c>
      <c r="DG66" s="261">
        <v>1961516</v>
      </c>
      <c r="DH66" s="261">
        <v>0</v>
      </c>
      <c r="DI66" s="261">
        <v>0</v>
      </c>
      <c r="DJ66" s="261">
        <v>0</v>
      </c>
      <c r="DK66" s="261">
        <v>0</v>
      </c>
      <c r="DL66" s="261">
        <v>2071960</v>
      </c>
      <c r="DM66" s="261">
        <v>2011688</v>
      </c>
      <c r="DN66" s="261">
        <v>0</v>
      </c>
      <c r="DO66" s="261">
        <v>0</v>
      </c>
      <c r="DP66" s="261">
        <v>0</v>
      </c>
      <c r="DQ66" s="261">
        <v>0</v>
      </c>
      <c r="DR66" s="261">
        <v>2099166</v>
      </c>
      <c r="DS66" s="261">
        <v>2045325</v>
      </c>
      <c r="DT66" s="261">
        <v>0</v>
      </c>
      <c r="DU66" s="261">
        <v>0</v>
      </c>
      <c r="DV66" s="261">
        <v>0</v>
      </c>
      <c r="DW66" s="261">
        <v>0</v>
      </c>
      <c r="DX66" s="261">
        <v>2118319</v>
      </c>
      <c r="DY66" s="261">
        <v>2077742</v>
      </c>
      <c r="DZ66" s="261">
        <v>0</v>
      </c>
      <c r="EA66" s="261">
        <v>0</v>
      </c>
      <c r="EB66" s="261">
        <v>0</v>
      </c>
      <c r="EC66" s="261">
        <v>0</v>
      </c>
      <c r="ED66" s="261">
        <v>2137845</v>
      </c>
      <c r="EE66" s="261">
        <v>2105698</v>
      </c>
      <c r="EF66" s="261">
        <v>0</v>
      </c>
      <c r="EG66" s="261">
        <v>0</v>
      </c>
      <c r="EH66" s="261">
        <v>0</v>
      </c>
      <c r="EI66" s="261">
        <v>0</v>
      </c>
      <c r="EM66" s="192"/>
      <c r="EN66" s="192"/>
      <c r="EO66" s="192"/>
      <c r="EP66" s="192"/>
    </row>
    <row r="67" spans="1:146" s="190" customFormat="1" x14ac:dyDescent="0.2">
      <c r="A67" s="190" t="s">
        <v>72</v>
      </c>
      <c r="B67" s="261">
        <v>1884327</v>
      </c>
      <c r="C67" s="261">
        <v>1893063</v>
      </c>
      <c r="D67" s="261">
        <v>0</v>
      </c>
      <c r="E67" s="261">
        <v>0</v>
      </c>
      <c r="F67" s="261">
        <v>0</v>
      </c>
      <c r="G67" s="261">
        <v>0</v>
      </c>
      <c r="H67" s="261">
        <v>1929335</v>
      </c>
      <c r="I67" s="261">
        <v>1944982</v>
      </c>
      <c r="J67" s="261">
        <v>0</v>
      </c>
      <c r="K67" s="261">
        <v>0</v>
      </c>
      <c r="L67" s="261">
        <v>0</v>
      </c>
      <c r="M67" s="261">
        <v>0</v>
      </c>
      <c r="N67" s="261">
        <v>1965504</v>
      </c>
      <c r="O67" s="261">
        <v>1983079</v>
      </c>
      <c r="P67" s="261">
        <v>0</v>
      </c>
      <c r="Q67" s="261">
        <v>0</v>
      </c>
      <c r="R67" s="261">
        <v>0</v>
      </c>
      <c r="S67" s="261">
        <v>0</v>
      </c>
      <c r="T67" s="261">
        <v>1980567</v>
      </c>
      <c r="U67" s="261">
        <v>2002546</v>
      </c>
      <c r="V67" s="261">
        <v>0</v>
      </c>
      <c r="W67" s="261">
        <v>0</v>
      </c>
      <c r="X67" s="261">
        <v>0</v>
      </c>
      <c r="Y67" s="261">
        <v>0</v>
      </c>
      <c r="Z67" s="261">
        <v>1992649</v>
      </c>
      <c r="AA67" s="261">
        <v>2018726</v>
      </c>
      <c r="AB67" s="261">
        <v>0</v>
      </c>
      <c r="AC67" s="261">
        <v>0</v>
      </c>
      <c r="AD67" s="261">
        <v>0</v>
      </c>
      <c r="AE67" s="261">
        <v>0</v>
      </c>
      <c r="AF67" s="261">
        <v>2005466</v>
      </c>
      <c r="AG67" s="261">
        <v>2033764</v>
      </c>
      <c r="AH67" s="261">
        <v>0</v>
      </c>
      <c r="AI67" s="261">
        <v>0</v>
      </c>
      <c r="AJ67" s="261">
        <v>0</v>
      </c>
      <c r="AK67" s="261">
        <v>0</v>
      </c>
      <c r="AL67" s="261">
        <v>2023407</v>
      </c>
      <c r="AM67" s="261">
        <v>2053543</v>
      </c>
      <c r="AN67" s="261">
        <v>0</v>
      </c>
      <c r="AO67" s="261">
        <v>0</v>
      </c>
      <c r="AP67" s="261">
        <v>0</v>
      </c>
      <c r="AQ67" s="261">
        <v>0</v>
      </c>
      <c r="AR67" s="261">
        <v>2033366</v>
      </c>
      <c r="AS67" s="261">
        <v>2067198</v>
      </c>
      <c r="AT67" s="261">
        <v>0</v>
      </c>
      <c r="AU67" s="261">
        <v>0</v>
      </c>
      <c r="AV67" s="261">
        <v>0</v>
      </c>
      <c r="AW67" s="261">
        <v>0</v>
      </c>
      <c r="AX67" s="261">
        <v>2044579</v>
      </c>
      <c r="AY67" s="261">
        <v>2079903</v>
      </c>
      <c r="AZ67" s="261">
        <v>0</v>
      </c>
      <c r="BA67" s="261">
        <v>0</v>
      </c>
      <c r="BB67" s="261">
        <v>0</v>
      </c>
      <c r="BC67" s="261">
        <v>0</v>
      </c>
      <c r="BD67" s="261">
        <v>2059008</v>
      </c>
      <c r="BE67" s="261">
        <v>2096643</v>
      </c>
      <c r="BF67" s="261">
        <v>0</v>
      </c>
      <c r="BG67" s="261">
        <v>0</v>
      </c>
      <c r="BH67" s="261">
        <v>0</v>
      </c>
      <c r="BI67" s="261">
        <v>0</v>
      </c>
      <c r="BJ67" s="261">
        <v>2079346</v>
      </c>
      <c r="BK67" s="261">
        <v>2116716</v>
      </c>
      <c r="BL67" s="261">
        <v>0</v>
      </c>
      <c r="BM67" s="261">
        <v>0</v>
      </c>
      <c r="BN67" s="261">
        <v>0</v>
      </c>
      <c r="BO67" s="261">
        <v>0</v>
      </c>
      <c r="BP67" s="261">
        <v>2101387</v>
      </c>
      <c r="BQ67" s="261">
        <v>2140407</v>
      </c>
      <c r="BR67" s="261">
        <v>0</v>
      </c>
      <c r="BS67" s="261">
        <v>0</v>
      </c>
      <c r="BT67" s="261">
        <v>0</v>
      </c>
      <c r="BU67" s="261">
        <v>0</v>
      </c>
      <c r="BV67" s="261">
        <v>2127572</v>
      </c>
      <c r="BW67" s="261">
        <v>2163412</v>
      </c>
      <c r="BX67" s="261">
        <v>0</v>
      </c>
      <c r="BY67" s="261">
        <v>0</v>
      </c>
      <c r="BZ67" s="261">
        <v>0</v>
      </c>
      <c r="CA67" s="261">
        <v>0</v>
      </c>
      <c r="CB67" s="261">
        <v>2158715</v>
      </c>
      <c r="CC67" s="261">
        <v>2190621</v>
      </c>
      <c r="CD67" s="261">
        <v>0</v>
      </c>
      <c r="CE67" s="261">
        <v>0</v>
      </c>
      <c r="CF67" s="261">
        <v>0</v>
      </c>
      <c r="CG67" s="261">
        <v>0</v>
      </c>
      <c r="CH67" s="261">
        <v>2190971</v>
      </c>
      <c r="CI67" s="261">
        <v>2219535</v>
      </c>
      <c r="CJ67" s="261">
        <v>0</v>
      </c>
      <c r="CK67" s="261">
        <v>0</v>
      </c>
      <c r="CL67" s="261">
        <v>0</v>
      </c>
      <c r="CM67" s="261">
        <v>0</v>
      </c>
      <c r="CN67" s="261">
        <v>2219479</v>
      </c>
      <c r="CO67" s="261">
        <v>2246067</v>
      </c>
      <c r="CP67" s="261">
        <v>0</v>
      </c>
      <c r="CQ67" s="261">
        <v>0</v>
      </c>
      <c r="CR67" s="261">
        <v>0</v>
      </c>
      <c r="CS67" s="261">
        <v>0</v>
      </c>
      <c r="CT67" s="261">
        <v>2237994</v>
      </c>
      <c r="CU67" s="261">
        <v>2264110</v>
      </c>
      <c r="CV67" s="261">
        <v>0</v>
      </c>
      <c r="CW67" s="261">
        <v>0</v>
      </c>
      <c r="CX67" s="261">
        <v>0</v>
      </c>
      <c r="CY67" s="261">
        <v>0</v>
      </c>
      <c r="CZ67" s="261">
        <v>2268314</v>
      </c>
      <c r="DA67" s="261">
        <v>2298455</v>
      </c>
      <c r="DB67" s="261">
        <v>0</v>
      </c>
      <c r="DC67" s="261">
        <v>0</v>
      </c>
      <c r="DD67" s="261">
        <v>0</v>
      </c>
      <c r="DE67" s="261">
        <v>0</v>
      </c>
      <c r="DF67" s="261">
        <v>2297991</v>
      </c>
      <c r="DG67" s="261">
        <v>2332086</v>
      </c>
      <c r="DH67" s="261">
        <v>0</v>
      </c>
      <c r="DI67" s="261">
        <v>0</v>
      </c>
      <c r="DJ67" s="261">
        <v>0</v>
      </c>
      <c r="DK67" s="261">
        <v>0</v>
      </c>
      <c r="DL67" s="261">
        <v>2333888</v>
      </c>
      <c r="DM67" s="261">
        <v>2373215</v>
      </c>
      <c r="DN67" s="261">
        <v>0</v>
      </c>
      <c r="DO67" s="261">
        <v>0</v>
      </c>
      <c r="DP67" s="261">
        <v>0</v>
      </c>
      <c r="DQ67" s="261">
        <v>0</v>
      </c>
      <c r="DR67" s="261">
        <v>2365415</v>
      </c>
      <c r="DS67" s="261">
        <v>2410973</v>
      </c>
      <c r="DT67" s="261">
        <v>0</v>
      </c>
      <c r="DU67" s="261">
        <v>0</v>
      </c>
      <c r="DV67" s="261">
        <v>0</v>
      </c>
      <c r="DW67" s="261">
        <v>0</v>
      </c>
      <c r="DX67" s="261">
        <v>2405364</v>
      </c>
      <c r="DY67" s="261">
        <v>2453886</v>
      </c>
      <c r="DZ67" s="261">
        <v>0</v>
      </c>
      <c r="EA67" s="261">
        <v>0</v>
      </c>
      <c r="EB67" s="261">
        <v>0</v>
      </c>
      <c r="EC67" s="261">
        <v>0</v>
      </c>
      <c r="ED67" s="261">
        <v>2436697</v>
      </c>
      <c r="EE67" s="261">
        <v>2487536</v>
      </c>
      <c r="EF67" s="261">
        <v>0</v>
      </c>
      <c r="EG67" s="261">
        <v>0</v>
      </c>
      <c r="EH67" s="261">
        <v>0</v>
      </c>
      <c r="EI67" s="261">
        <v>0</v>
      </c>
    </row>
    <row r="68" spans="1:146" s="190" customFormat="1" x14ac:dyDescent="0.2">
      <c r="A68" s="190" t="s">
        <v>73</v>
      </c>
      <c r="B68" s="261">
        <v>559551</v>
      </c>
      <c r="C68" s="261">
        <v>569599</v>
      </c>
      <c r="D68" s="261">
        <v>0</v>
      </c>
      <c r="E68" s="261">
        <v>0</v>
      </c>
      <c r="F68" s="261">
        <v>0</v>
      </c>
      <c r="G68" s="261">
        <v>0</v>
      </c>
      <c r="H68" s="261">
        <v>562232</v>
      </c>
      <c r="I68" s="261">
        <v>571964</v>
      </c>
      <c r="J68" s="261">
        <v>0</v>
      </c>
      <c r="K68" s="261">
        <v>0</v>
      </c>
      <c r="L68" s="261">
        <v>0</v>
      </c>
      <c r="M68" s="261">
        <v>0</v>
      </c>
      <c r="N68" s="261">
        <v>563401</v>
      </c>
      <c r="O68" s="261">
        <v>572727</v>
      </c>
      <c r="P68" s="261">
        <v>0</v>
      </c>
      <c r="Q68" s="261">
        <v>0</v>
      </c>
      <c r="R68" s="261">
        <v>0</v>
      </c>
      <c r="S68" s="261">
        <v>0</v>
      </c>
      <c r="T68" s="261">
        <v>563809</v>
      </c>
      <c r="U68" s="261">
        <v>573680</v>
      </c>
      <c r="V68" s="261">
        <v>0</v>
      </c>
      <c r="W68" s="261">
        <v>0</v>
      </c>
      <c r="X68" s="261">
        <v>0</v>
      </c>
      <c r="Y68" s="261">
        <v>0</v>
      </c>
      <c r="Z68" s="261">
        <v>566530</v>
      </c>
      <c r="AA68" s="261">
        <v>575918</v>
      </c>
      <c r="AB68" s="261">
        <v>0</v>
      </c>
      <c r="AC68" s="261">
        <v>0</v>
      </c>
      <c r="AD68" s="261">
        <v>0</v>
      </c>
      <c r="AE68" s="261">
        <v>0</v>
      </c>
      <c r="AF68" s="261">
        <v>568809</v>
      </c>
      <c r="AG68" s="261">
        <v>578504</v>
      </c>
      <c r="AH68" s="261">
        <v>0</v>
      </c>
      <c r="AI68" s="261">
        <v>0</v>
      </c>
      <c r="AJ68" s="261">
        <v>0</v>
      </c>
      <c r="AK68" s="261">
        <v>0</v>
      </c>
      <c r="AL68" s="261">
        <v>571046</v>
      </c>
      <c r="AM68" s="261">
        <v>580408</v>
      </c>
      <c r="AN68" s="261">
        <v>0</v>
      </c>
      <c r="AO68" s="261">
        <v>0</v>
      </c>
      <c r="AP68" s="261">
        <v>0</v>
      </c>
      <c r="AQ68" s="261">
        <v>0</v>
      </c>
      <c r="AR68" s="261">
        <v>573694</v>
      </c>
      <c r="AS68" s="261">
        <v>582986</v>
      </c>
      <c r="AT68" s="261">
        <v>0</v>
      </c>
      <c r="AU68" s="261">
        <v>0</v>
      </c>
      <c r="AV68" s="261">
        <v>0</v>
      </c>
      <c r="AW68" s="261">
        <v>0</v>
      </c>
      <c r="AX68" s="261">
        <v>577394</v>
      </c>
      <c r="AY68" s="261">
        <v>586202</v>
      </c>
      <c r="AZ68" s="261">
        <v>0</v>
      </c>
      <c r="BA68" s="261">
        <v>0</v>
      </c>
      <c r="BB68" s="261">
        <v>0</v>
      </c>
      <c r="BC68" s="261">
        <v>0</v>
      </c>
      <c r="BD68" s="261">
        <v>582612</v>
      </c>
      <c r="BE68" s="261">
        <v>590626</v>
      </c>
      <c r="BF68" s="261">
        <v>0</v>
      </c>
      <c r="BG68" s="261">
        <v>0</v>
      </c>
      <c r="BH68" s="261">
        <v>0</v>
      </c>
      <c r="BI68" s="261">
        <v>0</v>
      </c>
      <c r="BJ68" s="261">
        <v>585420</v>
      </c>
      <c r="BK68" s="261">
        <v>592844</v>
      </c>
      <c r="BL68" s="261">
        <v>0</v>
      </c>
      <c r="BM68" s="261">
        <v>0</v>
      </c>
      <c r="BN68" s="261">
        <v>0</v>
      </c>
      <c r="BO68" s="261">
        <v>0</v>
      </c>
      <c r="BP68" s="261">
        <v>588399</v>
      </c>
      <c r="BQ68" s="261">
        <v>595163</v>
      </c>
      <c r="BR68" s="261">
        <v>0</v>
      </c>
      <c r="BS68" s="261">
        <v>0</v>
      </c>
      <c r="BT68" s="261">
        <v>0</v>
      </c>
      <c r="BU68" s="261">
        <v>0</v>
      </c>
      <c r="BV68" s="261">
        <v>590856</v>
      </c>
      <c r="BW68" s="261">
        <v>598595</v>
      </c>
      <c r="BX68" s="261">
        <v>0</v>
      </c>
      <c r="BY68" s="261">
        <v>0</v>
      </c>
      <c r="BZ68" s="261">
        <v>0</v>
      </c>
      <c r="CA68" s="261">
        <v>0</v>
      </c>
      <c r="CB68" s="261">
        <v>594632</v>
      </c>
      <c r="CC68" s="261">
        <v>603143</v>
      </c>
      <c r="CD68" s="261">
        <v>0</v>
      </c>
      <c r="CE68" s="261">
        <v>0</v>
      </c>
      <c r="CF68" s="261">
        <v>0</v>
      </c>
      <c r="CG68" s="261">
        <v>0</v>
      </c>
      <c r="CH68" s="261">
        <v>599761</v>
      </c>
      <c r="CI68" s="261">
        <v>608795</v>
      </c>
      <c r="CJ68" s="261">
        <v>0</v>
      </c>
      <c r="CK68" s="261">
        <v>0</v>
      </c>
      <c r="CL68" s="261">
        <v>0</v>
      </c>
      <c r="CM68" s="261">
        <v>0</v>
      </c>
      <c r="CN68" s="261">
        <v>605520</v>
      </c>
      <c r="CO68" s="261">
        <v>615260</v>
      </c>
      <c r="CP68" s="261">
        <v>0</v>
      </c>
      <c r="CQ68" s="261">
        <v>0</v>
      </c>
      <c r="CR68" s="261">
        <v>0</v>
      </c>
      <c r="CS68" s="261">
        <v>0</v>
      </c>
      <c r="CT68" s="261">
        <v>611938</v>
      </c>
      <c r="CU68" s="261">
        <v>621711</v>
      </c>
      <c r="CV68" s="261">
        <v>0</v>
      </c>
      <c r="CW68" s="261">
        <v>0</v>
      </c>
      <c r="CX68" s="261">
        <v>0</v>
      </c>
      <c r="CY68" s="261">
        <v>0</v>
      </c>
      <c r="CZ68" s="261">
        <v>620820</v>
      </c>
      <c r="DA68" s="261">
        <v>629155</v>
      </c>
      <c r="DB68" s="261">
        <v>0</v>
      </c>
      <c r="DC68" s="261">
        <v>0</v>
      </c>
      <c r="DD68" s="261">
        <v>0</v>
      </c>
      <c r="DE68" s="261">
        <v>0</v>
      </c>
      <c r="DF68" s="261">
        <v>628768</v>
      </c>
      <c r="DG68" s="261">
        <v>635852</v>
      </c>
      <c r="DH68" s="261">
        <v>0</v>
      </c>
      <c r="DI68" s="261">
        <v>0</v>
      </c>
      <c r="DJ68" s="261">
        <v>0</v>
      </c>
      <c r="DK68" s="261">
        <v>0</v>
      </c>
      <c r="DL68" s="261">
        <v>636367</v>
      </c>
      <c r="DM68" s="261">
        <v>642647</v>
      </c>
      <c r="DN68" s="261">
        <v>0</v>
      </c>
      <c r="DO68" s="261">
        <v>0</v>
      </c>
      <c r="DP68" s="261">
        <v>0</v>
      </c>
      <c r="DQ68" s="261">
        <v>0</v>
      </c>
      <c r="DR68" s="261">
        <v>643603</v>
      </c>
      <c r="DS68" s="261">
        <v>648624</v>
      </c>
      <c r="DT68" s="261">
        <v>0</v>
      </c>
      <c r="DU68" s="261">
        <v>0</v>
      </c>
      <c r="DV68" s="261">
        <v>0</v>
      </c>
      <c r="DW68" s="261">
        <v>0</v>
      </c>
      <c r="DX68" s="261">
        <v>655392</v>
      </c>
      <c r="DY68" s="261">
        <v>658747</v>
      </c>
      <c r="DZ68" s="261">
        <v>0</v>
      </c>
      <c r="EA68" s="261">
        <v>0</v>
      </c>
      <c r="EB68" s="261">
        <v>0</v>
      </c>
      <c r="EC68" s="261">
        <v>0</v>
      </c>
      <c r="ED68" s="261">
        <v>666513</v>
      </c>
      <c r="EE68" s="261">
        <v>668505</v>
      </c>
      <c r="EF68" s="261">
        <v>0</v>
      </c>
      <c r="EG68" s="261">
        <v>0</v>
      </c>
      <c r="EH68" s="261">
        <v>0</v>
      </c>
      <c r="EI68" s="261">
        <v>0</v>
      </c>
    </row>
    <row r="69" spans="1:146" s="190" customFormat="1" x14ac:dyDescent="0.2">
      <c r="A69" s="190" t="s">
        <v>74</v>
      </c>
      <c r="B69" s="261">
        <v>372393</v>
      </c>
      <c r="C69" s="261">
        <v>378550</v>
      </c>
      <c r="D69" s="261">
        <v>0</v>
      </c>
      <c r="E69" s="261">
        <v>0</v>
      </c>
      <c r="F69" s="261">
        <v>0</v>
      </c>
      <c r="G69" s="261">
        <v>0</v>
      </c>
      <c r="H69" s="261">
        <v>373237</v>
      </c>
      <c r="I69" s="261">
        <v>379031</v>
      </c>
      <c r="J69" s="261">
        <v>0</v>
      </c>
      <c r="K69" s="261">
        <v>0</v>
      </c>
      <c r="L69" s="261">
        <v>0</v>
      </c>
      <c r="M69" s="261">
        <v>0</v>
      </c>
      <c r="N69" s="261">
        <v>373040</v>
      </c>
      <c r="O69" s="261">
        <v>379471</v>
      </c>
      <c r="P69" s="261">
        <v>0</v>
      </c>
      <c r="Q69" s="261">
        <v>0</v>
      </c>
      <c r="R69" s="261">
        <v>0</v>
      </c>
      <c r="S69" s="261">
        <v>0</v>
      </c>
      <c r="T69" s="261">
        <v>371553</v>
      </c>
      <c r="U69" s="261">
        <v>378977</v>
      </c>
      <c r="V69" s="261">
        <v>0</v>
      </c>
      <c r="W69" s="261">
        <v>0</v>
      </c>
      <c r="X69" s="261">
        <v>0</v>
      </c>
      <c r="Y69" s="261">
        <v>0</v>
      </c>
      <c r="Z69" s="261">
        <v>371166</v>
      </c>
      <c r="AA69" s="261">
        <v>379435</v>
      </c>
      <c r="AB69" s="261">
        <v>0</v>
      </c>
      <c r="AC69" s="261">
        <v>0</v>
      </c>
      <c r="AD69" s="261">
        <v>0</v>
      </c>
      <c r="AE69" s="261">
        <v>0</v>
      </c>
      <c r="AF69" s="261">
        <v>371144</v>
      </c>
      <c r="AG69" s="261">
        <v>379373</v>
      </c>
      <c r="AH69" s="261">
        <v>0</v>
      </c>
      <c r="AI69" s="261">
        <v>0</v>
      </c>
      <c r="AJ69" s="261">
        <v>0</v>
      </c>
      <c r="AK69" s="261">
        <v>0</v>
      </c>
      <c r="AL69" s="261">
        <v>370562</v>
      </c>
      <c r="AM69" s="261">
        <v>379258</v>
      </c>
      <c r="AN69" s="261">
        <v>0</v>
      </c>
      <c r="AO69" s="261">
        <v>0</v>
      </c>
      <c r="AP69" s="261">
        <v>0</v>
      </c>
      <c r="AQ69" s="261">
        <v>0</v>
      </c>
      <c r="AR69" s="261">
        <v>369771</v>
      </c>
      <c r="AS69" s="261">
        <v>379601</v>
      </c>
      <c r="AT69" s="261">
        <v>0</v>
      </c>
      <c r="AU69" s="261">
        <v>0</v>
      </c>
      <c r="AV69" s="261">
        <v>0</v>
      </c>
      <c r="AW69" s="261">
        <v>0</v>
      </c>
      <c r="AX69" s="261">
        <v>369307</v>
      </c>
      <c r="AY69" s="261">
        <v>380134</v>
      </c>
      <c r="AZ69" s="261">
        <v>0</v>
      </c>
      <c r="BA69" s="261">
        <v>0</v>
      </c>
      <c r="BB69" s="261">
        <v>0</v>
      </c>
      <c r="BC69" s="261">
        <v>0</v>
      </c>
      <c r="BD69" s="261">
        <v>369002</v>
      </c>
      <c r="BE69" s="261">
        <v>380417</v>
      </c>
      <c r="BF69" s="261">
        <v>0</v>
      </c>
      <c r="BG69" s="261">
        <v>0</v>
      </c>
      <c r="BH69" s="261">
        <v>0</v>
      </c>
      <c r="BI69" s="261">
        <v>0</v>
      </c>
      <c r="BJ69" s="261">
        <v>367955</v>
      </c>
      <c r="BK69" s="261">
        <v>380102</v>
      </c>
      <c r="BL69" s="261">
        <v>0</v>
      </c>
      <c r="BM69" s="261">
        <v>0</v>
      </c>
      <c r="BN69" s="261">
        <v>0</v>
      </c>
      <c r="BO69" s="261">
        <v>0</v>
      </c>
      <c r="BP69" s="261">
        <v>366301</v>
      </c>
      <c r="BQ69" s="261">
        <v>379320</v>
      </c>
      <c r="BR69" s="261">
        <v>0</v>
      </c>
      <c r="BS69" s="261">
        <v>0</v>
      </c>
      <c r="BT69" s="261">
        <v>0</v>
      </c>
      <c r="BU69" s="261">
        <v>0</v>
      </c>
      <c r="BV69" s="261">
        <v>366486</v>
      </c>
      <c r="BW69" s="261">
        <v>378947</v>
      </c>
      <c r="BX69" s="261">
        <v>0</v>
      </c>
      <c r="BY69" s="261">
        <v>0</v>
      </c>
      <c r="BZ69" s="261">
        <v>0</v>
      </c>
      <c r="CA69" s="261">
        <v>0</v>
      </c>
      <c r="CB69" s="261">
        <v>367736</v>
      </c>
      <c r="CC69" s="261">
        <v>379141</v>
      </c>
      <c r="CD69" s="261">
        <v>0</v>
      </c>
      <c r="CE69" s="261">
        <v>0</v>
      </c>
      <c r="CF69" s="261">
        <v>0</v>
      </c>
      <c r="CG69" s="261">
        <v>0</v>
      </c>
      <c r="CH69" s="261">
        <v>369832</v>
      </c>
      <c r="CI69" s="261">
        <v>380124</v>
      </c>
      <c r="CJ69" s="261">
        <v>0</v>
      </c>
      <c r="CK69" s="261">
        <v>0</v>
      </c>
      <c r="CL69" s="261">
        <v>0</v>
      </c>
      <c r="CM69" s="261">
        <v>0</v>
      </c>
      <c r="CN69" s="261">
        <v>371823</v>
      </c>
      <c r="CO69" s="261">
        <v>381212</v>
      </c>
      <c r="CP69" s="261">
        <v>0</v>
      </c>
      <c r="CQ69" s="261">
        <v>0</v>
      </c>
      <c r="CR69" s="261">
        <v>0</v>
      </c>
      <c r="CS69" s="261">
        <v>0</v>
      </c>
      <c r="CT69" s="261">
        <v>373751</v>
      </c>
      <c r="CU69" s="261">
        <v>381954</v>
      </c>
      <c r="CV69" s="261">
        <v>0</v>
      </c>
      <c r="CW69" s="261">
        <v>0</v>
      </c>
      <c r="CX69" s="261">
        <v>0</v>
      </c>
      <c r="CY69" s="261">
        <v>0</v>
      </c>
      <c r="CZ69" s="261">
        <v>375070</v>
      </c>
      <c r="DA69" s="261">
        <v>383308</v>
      </c>
      <c r="DB69" s="261">
        <v>0</v>
      </c>
      <c r="DC69" s="261">
        <v>0</v>
      </c>
      <c r="DD69" s="261">
        <v>0</v>
      </c>
      <c r="DE69" s="261">
        <v>0</v>
      </c>
      <c r="DF69" s="261">
        <v>375053</v>
      </c>
      <c r="DG69" s="261">
        <v>383491</v>
      </c>
      <c r="DH69" s="261">
        <v>0</v>
      </c>
      <c r="DI69" s="261">
        <v>0</v>
      </c>
      <c r="DJ69" s="261">
        <v>0</v>
      </c>
      <c r="DK69" s="261">
        <v>0</v>
      </c>
      <c r="DL69" s="261">
        <v>375294</v>
      </c>
      <c r="DM69" s="261">
        <v>383682</v>
      </c>
      <c r="DN69" s="261">
        <v>0</v>
      </c>
      <c r="DO69" s="261">
        <v>0</v>
      </c>
      <c r="DP69" s="261">
        <v>0</v>
      </c>
      <c r="DQ69" s="261">
        <v>0</v>
      </c>
      <c r="DR69" s="261">
        <v>375136</v>
      </c>
      <c r="DS69" s="261">
        <v>383706</v>
      </c>
      <c r="DT69" s="261">
        <v>0</v>
      </c>
      <c r="DU69" s="261">
        <v>0</v>
      </c>
      <c r="DV69" s="261">
        <v>0</v>
      </c>
      <c r="DW69" s="261">
        <v>0</v>
      </c>
      <c r="DX69" s="261">
        <v>377460</v>
      </c>
      <c r="DY69" s="261">
        <v>385890</v>
      </c>
      <c r="DZ69" s="261">
        <v>0</v>
      </c>
      <c r="EA69" s="261">
        <v>0</v>
      </c>
      <c r="EB69" s="261">
        <v>0</v>
      </c>
      <c r="EC69" s="261">
        <v>0</v>
      </c>
      <c r="ED69" s="261">
        <v>379320</v>
      </c>
      <c r="EE69" s="261">
        <v>387442</v>
      </c>
      <c r="EF69" s="261">
        <v>0</v>
      </c>
      <c r="EG69" s="261">
        <v>0</v>
      </c>
      <c r="EH69" s="261">
        <v>0</v>
      </c>
      <c r="EI69" s="261">
        <v>0</v>
      </c>
    </row>
    <row r="70" spans="1:146" x14ac:dyDescent="0.2">
      <c r="A70" s="190" t="s">
        <v>328</v>
      </c>
      <c r="B70" s="261">
        <v>283056</v>
      </c>
      <c r="C70" s="261">
        <v>284341</v>
      </c>
      <c r="D70" s="261">
        <v>0</v>
      </c>
      <c r="E70" s="261">
        <v>0</v>
      </c>
      <c r="F70" s="261">
        <v>0</v>
      </c>
      <c r="G70" s="261">
        <v>0</v>
      </c>
      <c r="H70" s="261">
        <v>278745</v>
      </c>
      <c r="I70" s="261">
        <v>280953</v>
      </c>
      <c r="J70" s="261">
        <v>0</v>
      </c>
      <c r="K70" s="261">
        <v>0</v>
      </c>
      <c r="L70" s="261">
        <v>0</v>
      </c>
      <c r="M70" s="261">
        <v>0</v>
      </c>
      <c r="N70" s="261">
        <v>273841</v>
      </c>
      <c r="O70" s="261">
        <v>277070</v>
      </c>
      <c r="P70" s="261">
        <v>0</v>
      </c>
      <c r="Q70" s="261">
        <v>0</v>
      </c>
      <c r="R70" s="261">
        <v>0</v>
      </c>
      <c r="S70" s="261">
        <v>0</v>
      </c>
      <c r="T70" s="261">
        <v>267283</v>
      </c>
      <c r="U70" s="261">
        <v>272560</v>
      </c>
      <c r="V70" s="261">
        <v>0</v>
      </c>
      <c r="W70" s="261">
        <v>0</v>
      </c>
      <c r="X70" s="261">
        <v>0</v>
      </c>
      <c r="Y70" s="261">
        <v>0</v>
      </c>
      <c r="Z70" s="261">
        <v>263704</v>
      </c>
      <c r="AA70" s="261">
        <v>269625</v>
      </c>
      <c r="AB70" s="261">
        <v>0</v>
      </c>
      <c r="AC70" s="261">
        <v>0</v>
      </c>
      <c r="AD70" s="261">
        <v>0</v>
      </c>
      <c r="AE70" s="261">
        <v>0</v>
      </c>
      <c r="AF70" s="261">
        <v>260785</v>
      </c>
      <c r="AG70" s="261">
        <v>267181</v>
      </c>
      <c r="AH70" s="261">
        <v>0</v>
      </c>
      <c r="AI70" s="261">
        <v>0</v>
      </c>
      <c r="AJ70" s="261">
        <v>0</v>
      </c>
      <c r="AK70" s="261">
        <v>0</v>
      </c>
      <c r="AL70" s="261">
        <v>257236</v>
      </c>
      <c r="AM70" s="261">
        <v>264810</v>
      </c>
      <c r="AN70" s="261">
        <v>0</v>
      </c>
      <c r="AO70" s="261">
        <v>0</v>
      </c>
      <c r="AP70" s="261">
        <v>0</v>
      </c>
      <c r="AQ70" s="261">
        <v>0</v>
      </c>
      <c r="AR70" s="261">
        <v>255930</v>
      </c>
      <c r="AS70" s="261">
        <v>263551</v>
      </c>
      <c r="AT70" s="261">
        <v>0</v>
      </c>
      <c r="AU70" s="261">
        <v>0</v>
      </c>
      <c r="AV70" s="261">
        <v>0</v>
      </c>
      <c r="AW70" s="261">
        <v>0</v>
      </c>
      <c r="AX70" s="261">
        <v>255523</v>
      </c>
      <c r="AY70" s="261">
        <v>262936</v>
      </c>
      <c r="AZ70" s="261">
        <v>0</v>
      </c>
      <c r="BA70" s="261">
        <v>0</v>
      </c>
      <c r="BB70" s="261">
        <v>0</v>
      </c>
      <c r="BC70" s="261">
        <v>0</v>
      </c>
      <c r="BD70" s="261">
        <v>255088</v>
      </c>
      <c r="BE70" s="261">
        <v>262335</v>
      </c>
      <c r="BF70" s="261">
        <v>0</v>
      </c>
      <c r="BG70" s="261">
        <v>0</v>
      </c>
      <c r="BH70" s="261">
        <v>0</v>
      </c>
      <c r="BI70" s="261">
        <v>0</v>
      </c>
      <c r="BJ70" s="261">
        <v>253614</v>
      </c>
      <c r="BK70" s="261">
        <v>260718</v>
      </c>
      <c r="BL70" s="261">
        <v>0</v>
      </c>
      <c r="BM70" s="261">
        <v>0</v>
      </c>
      <c r="BN70" s="261">
        <v>0</v>
      </c>
      <c r="BO70" s="261">
        <v>0</v>
      </c>
      <c r="BP70" s="261">
        <v>251548</v>
      </c>
      <c r="BQ70" s="261">
        <v>259044</v>
      </c>
      <c r="BR70" s="261">
        <v>0</v>
      </c>
      <c r="BS70" s="261">
        <v>0</v>
      </c>
      <c r="BT70" s="261">
        <v>0</v>
      </c>
      <c r="BU70" s="261">
        <v>0</v>
      </c>
      <c r="BV70" s="261">
        <v>250402</v>
      </c>
      <c r="BW70" s="261">
        <v>258653</v>
      </c>
      <c r="BX70" s="261">
        <v>0</v>
      </c>
      <c r="BY70" s="261">
        <v>0</v>
      </c>
      <c r="BZ70" s="261">
        <v>0</v>
      </c>
      <c r="CA70" s="261">
        <v>0</v>
      </c>
      <c r="CB70" s="261">
        <v>251722</v>
      </c>
      <c r="CC70" s="261">
        <v>259859</v>
      </c>
      <c r="CD70" s="261">
        <v>0</v>
      </c>
      <c r="CE70" s="261">
        <v>0</v>
      </c>
      <c r="CF70" s="261">
        <v>0</v>
      </c>
      <c r="CG70" s="261">
        <v>0</v>
      </c>
      <c r="CH70" s="261">
        <v>254398</v>
      </c>
      <c r="CI70" s="261">
        <v>262353</v>
      </c>
      <c r="CJ70" s="261">
        <v>0</v>
      </c>
      <c r="CK70" s="261">
        <v>0</v>
      </c>
      <c r="CL70" s="261">
        <v>0</v>
      </c>
      <c r="CM70" s="261">
        <v>0</v>
      </c>
      <c r="CN70" s="261">
        <v>257473</v>
      </c>
      <c r="CO70" s="261">
        <v>264536</v>
      </c>
      <c r="CP70" s="261">
        <v>0</v>
      </c>
      <c r="CQ70" s="261">
        <v>0</v>
      </c>
      <c r="CR70" s="261">
        <v>0</v>
      </c>
      <c r="CS70" s="261">
        <v>0</v>
      </c>
      <c r="CT70" s="261">
        <v>259089</v>
      </c>
      <c r="CU70" s="261">
        <v>265910</v>
      </c>
      <c r="CV70" s="261">
        <v>0</v>
      </c>
      <c r="CW70" s="261">
        <v>0</v>
      </c>
      <c r="CX70" s="261">
        <v>0</v>
      </c>
      <c r="CY70" s="261">
        <v>0</v>
      </c>
      <c r="CZ70" s="261">
        <v>259953</v>
      </c>
      <c r="DA70" s="261">
        <v>266392</v>
      </c>
      <c r="DB70" s="261">
        <v>0</v>
      </c>
      <c r="DC70" s="261">
        <v>0</v>
      </c>
      <c r="DD70" s="261">
        <v>0</v>
      </c>
      <c r="DE70" s="261">
        <v>0</v>
      </c>
      <c r="DF70" s="261">
        <v>260496</v>
      </c>
      <c r="DG70" s="261">
        <v>266618</v>
      </c>
      <c r="DH70" s="261">
        <v>0</v>
      </c>
      <c r="DI70" s="261">
        <v>0</v>
      </c>
      <c r="DJ70" s="261">
        <v>0</v>
      </c>
      <c r="DK70" s="261">
        <v>0</v>
      </c>
      <c r="DL70" s="261">
        <v>261359</v>
      </c>
      <c r="DM70" s="261">
        <v>266800</v>
      </c>
      <c r="DN70" s="261">
        <v>0</v>
      </c>
      <c r="DO70" s="261">
        <v>0</v>
      </c>
      <c r="DP70" s="261">
        <v>0</v>
      </c>
      <c r="DQ70" s="261">
        <v>0</v>
      </c>
      <c r="DR70" s="261">
        <v>261594</v>
      </c>
      <c r="DS70" s="261">
        <v>266523</v>
      </c>
      <c r="DT70" s="261">
        <v>0</v>
      </c>
      <c r="DU70" s="261">
        <v>0</v>
      </c>
      <c r="DV70" s="261">
        <v>0</v>
      </c>
      <c r="DW70" s="261">
        <v>0</v>
      </c>
      <c r="DX70" s="261">
        <v>262513</v>
      </c>
      <c r="DY70" s="261">
        <v>266913</v>
      </c>
      <c r="DZ70" s="261">
        <v>0</v>
      </c>
      <c r="EA70" s="261">
        <v>0</v>
      </c>
      <c r="EB70" s="261">
        <v>0</v>
      </c>
      <c r="EC70" s="261">
        <v>0</v>
      </c>
      <c r="ED70" s="261">
        <v>261849</v>
      </c>
      <c r="EE70" s="261">
        <v>266507</v>
      </c>
      <c r="EF70" s="261">
        <v>0</v>
      </c>
      <c r="EG70" s="261">
        <v>0</v>
      </c>
      <c r="EH70" s="261">
        <v>0</v>
      </c>
      <c r="EI70" s="261">
        <v>0</v>
      </c>
    </row>
    <row r="71" spans="1:146" x14ac:dyDescent="0.2">
      <c r="A71" s="190" t="s">
        <v>322</v>
      </c>
      <c r="B71" s="261">
        <v>21544</v>
      </c>
      <c r="C71" s="261">
        <v>19888</v>
      </c>
      <c r="D71" s="261">
        <v>0</v>
      </c>
      <c r="E71" s="261">
        <v>0</v>
      </c>
      <c r="F71" s="261">
        <v>0</v>
      </c>
      <c r="G71" s="261">
        <v>0</v>
      </c>
      <c r="H71" s="261">
        <v>21731</v>
      </c>
      <c r="I71" s="261">
        <v>20010</v>
      </c>
      <c r="J71" s="261">
        <v>0</v>
      </c>
      <c r="K71" s="261">
        <v>0</v>
      </c>
      <c r="L71" s="261">
        <v>0</v>
      </c>
      <c r="M71" s="261">
        <v>0</v>
      </c>
      <c r="N71" s="261">
        <v>21677</v>
      </c>
      <c r="O71" s="261">
        <v>19948</v>
      </c>
      <c r="P71" s="261">
        <v>0</v>
      </c>
      <c r="Q71" s="261">
        <v>0</v>
      </c>
      <c r="R71" s="261">
        <v>0</v>
      </c>
      <c r="S71" s="261">
        <v>0</v>
      </c>
      <c r="T71" s="261">
        <v>21195</v>
      </c>
      <c r="U71" s="261">
        <v>19607</v>
      </c>
      <c r="V71" s="261">
        <v>0</v>
      </c>
      <c r="W71" s="261">
        <v>0</v>
      </c>
      <c r="X71" s="261">
        <v>0</v>
      </c>
      <c r="Y71" s="261">
        <v>0</v>
      </c>
      <c r="Z71" s="261">
        <v>21056</v>
      </c>
      <c r="AA71" s="261">
        <v>19582</v>
      </c>
      <c r="AB71" s="261">
        <v>0</v>
      </c>
      <c r="AC71" s="261">
        <v>0</v>
      </c>
      <c r="AD71" s="261">
        <v>0</v>
      </c>
      <c r="AE71" s="261">
        <v>0</v>
      </c>
      <c r="AF71" s="261">
        <v>20957</v>
      </c>
      <c r="AG71" s="261">
        <v>19523</v>
      </c>
      <c r="AH71" s="261">
        <v>0</v>
      </c>
      <c r="AI71" s="261">
        <v>0</v>
      </c>
      <c r="AJ71" s="261">
        <v>0</v>
      </c>
      <c r="AK71" s="261">
        <v>0</v>
      </c>
      <c r="AL71" s="261">
        <v>21140</v>
      </c>
      <c r="AM71" s="261">
        <v>19705</v>
      </c>
      <c r="AN71" s="261">
        <v>0</v>
      </c>
      <c r="AO71" s="261">
        <v>0</v>
      </c>
      <c r="AP71" s="261">
        <v>0</v>
      </c>
      <c r="AQ71" s="261">
        <v>0</v>
      </c>
      <c r="AR71" s="261">
        <v>21614</v>
      </c>
      <c r="AS71" s="261">
        <v>20085</v>
      </c>
      <c r="AT71" s="261">
        <v>0</v>
      </c>
      <c r="AU71" s="261">
        <v>0</v>
      </c>
      <c r="AV71" s="261">
        <v>0</v>
      </c>
      <c r="AW71" s="261">
        <v>0</v>
      </c>
      <c r="AX71" s="261">
        <v>22107</v>
      </c>
      <c r="AY71" s="261">
        <v>20493</v>
      </c>
      <c r="AZ71" s="261">
        <v>0</v>
      </c>
      <c r="BA71" s="261">
        <v>0</v>
      </c>
      <c r="BB71" s="261">
        <v>0</v>
      </c>
      <c r="BC71" s="261">
        <v>0</v>
      </c>
      <c r="BD71" s="261">
        <v>22467</v>
      </c>
      <c r="BE71" s="261">
        <v>20839</v>
      </c>
      <c r="BF71" s="261">
        <v>0</v>
      </c>
      <c r="BG71" s="261">
        <v>0</v>
      </c>
      <c r="BH71" s="261">
        <v>0</v>
      </c>
      <c r="BI71" s="261">
        <v>0</v>
      </c>
      <c r="BJ71" s="261">
        <v>22574</v>
      </c>
      <c r="BK71" s="261">
        <v>20826</v>
      </c>
      <c r="BL71" s="261">
        <v>0</v>
      </c>
      <c r="BM71" s="261">
        <v>0</v>
      </c>
      <c r="BN71" s="261">
        <v>0</v>
      </c>
      <c r="BO71" s="261">
        <v>0</v>
      </c>
      <c r="BP71" s="261">
        <v>22467</v>
      </c>
      <c r="BQ71" s="261">
        <v>20712</v>
      </c>
      <c r="BR71" s="261">
        <v>0</v>
      </c>
      <c r="BS71" s="261">
        <v>0</v>
      </c>
      <c r="BT71" s="261">
        <v>0</v>
      </c>
      <c r="BU71" s="261">
        <v>0</v>
      </c>
      <c r="BV71" s="261">
        <v>22510</v>
      </c>
      <c r="BW71" s="261">
        <v>20862</v>
      </c>
      <c r="BX71" s="261">
        <v>0</v>
      </c>
      <c r="BY71" s="261">
        <v>0</v>
      </c>
      <c r="BZ71" s="261">
        <v>0</v>
      </c>
      <c r="CA71" s="261">
        <v>0</v>
      </c>
      <c r="CB71" s="261">
        <v>22416</v>
      </c>
      <c r="CC71" s="261">
        <v>20944</v>
      </c>
      <c r="CD71" s="261">
        <v>0</v>
      </c>
      <c r="CE71" s="261">
        <v>0</v>
      </c>
      <c r="CF71" s="261">
        <v>0</v>
      </c>
      <c r="CG71" s="261">
        <v>0</v>
      </c>
      <c r="CH71" s="261">
        <v>22245</v>
      </c>
      <c r="CI71" s="261">
        <v>20911</v>
      </c>
      <c r="CJ71" s="261">
        <v>0</v>
      </c>
      <c r="CK71" s="261">
        <v>0</v>
      </c>
      <c r="CL71" s="261">
        <v>0</v>
      </c>
      <c r="CM71" s="261">
        <v>0</v>
      </c>
      <c r="CN71" s="261">
        <v>22253</v>
      </c>
      <c r="CO71" s="261">
        <v>21032</v>
      </c>
      <c r="CP71" s="261">
        <v>0</v>
      </c>
      <c r="CQ71" s="261">
        <v>0</v>
      </c>
      <c r="CR71" s="261">
        <v>0</v>
      </c>
      <c r="CS71" s="261">
        <v>0</v>
      </c>
      <c r="CT71" s="261">
        <v>22340</v>
      </c>
      <c r="CU71" s="261">
        <v>21164</v>
      </c>
      <c r="CV71" s="261">
        <v>0</v>
      </c>
      <c r="CW71" s="261">
        <v>0</v>
      </c>
      <c r="CX71" s="261">
        <v>0</v>
      </c>
      <c r="CY71" s="261">
        <v>0</v>
      </c>
      <c r="CZ71" s="261">
        <v>22391</v>
      </c>
      <c r="DA71" s="261">
        <v>21257</v>
      </c>
      <c r="DB71" s="261">
        <v>0</v>
      </c>
      <c r="DC71" s="261">
        <v>0</v>
      </c>
      <c r="DD71" s="261">
        <v>0</v>
      </c>
      <c r="DE71" s="261">
        <v>0</v>
      </c>
      <c r="DF71" s="261">
        <v>22442</v>
      </c>
      <c r="DG71" s="261">
        <v>21363</v>
      </c>
      <c r="DH71" s="261">
        <v>0</v>
      </c>
      <c r="DI71" s="261">
        <v>0</v>
      </c>
      <c r="DJ71" s="261">
        <v>0</v>
      </c>
      <c r="DK71" s="261">
        <v>0</v>
      </c>
      <c r="DL71" s="261">
        <v>22469</v>
      </c>
      <c r="DM71" s="261">
        <v>21415</v>
      </c>
      <c r="DN71" s="261">
        <v>0</v>
      </c>
      <c r="DO71" s="261">
        <v>0</v>
      </c>
      <c r="DP71" s="261">
        <v>0</v>
      </c>
      <c r="DQ71" s="261">
        <v>0</v>
      </c>
      <c r="DR71" s="261">
        <v>22624</v>
      </c>
      <c r="DS71" s="261">
        <v>21613</v>
      </c>
      <c r="DT71" s="261">
        <v>0</v>
      </c>
      <c r="DU71" s="261">
        <v>0</v>
      </c>
      <c r="DV71" s="261">
        <v>0</v>
      </c>
      <c r="DW71" s="261">
        <v>0</v>
      </c>
      <c r="DX71" s="261">
        <v>22964</v>
      </c>
      <c r="DY71" s="261">
        <v>21685</v>
      </c>
      <c r="DZ71" s="261">
        <v>0</v>
      </c>
      <c r="EA71" s="261">
        <v>0</v>
      </c>
      <c r="EB71" s="261">
        <v>0</v>
      </c>
      <c r="EC71" s="261">
        <v>0</v>
      </c>
      <c r="ED71" s="261">
        <v>23093</v>
      </c>
      <c r="EE71" s="261">
        <v>21815</v>
      </c>
      <c r="EF71" s="261">
        <v>0</v>
      </c>
      <c r="EG71" s="261">
        <v>0</v>
      </c>
      <c r="EH71" s="261">
        <v>0</v>
      </c>
      <c r="EI71" s="261">
        <v>0</v>
      </c>
    </row>
    <row r="72" spans="1:146" x14ac:dyDescent="0.2">
      <c r="A72" s="190" t="s">
        <v>76</v>
      </c>
      <c r="B72" s="261">
        <v>455871</v>
      </c>
      <c r="C72" s="261">
        <v>472249</v>
      </c>
      <c r="D72" s="261">
        <v>0</v>
      </c>
      <c r="E72" s="261">
        <v>0</v>
      </c>
      <c r="F72" s="261">
        <v>0</v>
      </c>
      <c r="G72" s="261">
        <v>0</v>
      </c>
      <c r="H72" s="261">
        <v>456891</v>
      </c>
      <c r="I72" s="261">
        <v>474436</v>
      </c>
      <c r="J72" s="261">
        <v>0</v>
      </c>
      <c r="K72" s="261">
        <v>0</v>
      </c>
      <c r="L72" s="261">
        <v>0</v>
      </c>
      <c r="M72" s="261">
        <v>0</v>
      </c>
      <c r="N72" s="261">
        <v>457359</v>
      </c>
      <c r="O72" s="261">
        <v>475043</v>
      </c>
      <c r="P72" s="261">
        <v>0</v>
      </c>
      <c r="Q72" s="261">
        <v>0</v>
      </c>
      <c r="R72" s="261">
        <v>0</v>
      </c>
      <c r="S72" s="261">
        <v>0</v>
      </c>
      <c r="T72" s="261">
        <v>456648</v>
      </c>
      <c r="U72" s="261">
        <v>475188</v>
      </c>
      <c r="V72" s="261">
        <v>0</v>
      </c>
      <c r="W72" s="261">
        <v>0</v>
      </c>
      <c r="X72" s="261">
        <v>0</v>
      </c>
      <c r="Y72" s="261">
        <v>0</v>
      </c>
      <c r="Z72" s="261">
        <v>457645</v>
      </c>
      <c r="AA72" s="261">
        <v>476139</v>
      </c>
      <c r="AB72" s="261">
        <v>0</v>
      </c>
      <c r="AC72" s="261">
        <v>0</v>
      </c>
      <c r="AD72" s="261">
        <v>0</v>
      </c>
      <c r="AE72" s="261">
        <v>0</v>
      </c>
      <c r="AF72" s="261">
        <v>457123</v>
      </c>
      <c r="AG72" s="261">
        <v>476698</v>
      </c>
      <c r="AH72" s="261">
        <v>0</v>
      </c>
      <c r="AI72" s="261">
        <v>0</v>
      </c>
      <c r="AJ72" s="261">
        <v>0</v>
      </c>
      <c r="AK72" s="261">
        <v>0</v>
      </c>
      <c r="AL72" s="261">
        <v>456354</v>
      </c>
      <c r="AM72" s="261">
        <v>476140</v>
      </c>
      <c r="AN72" s="261">
        <v>0</v>
      </c>
      <c r="AO72" s="261">
        <v>0</v>
      </c>
      <c r="AP72" s="261">
        <v>0</v>
      </c>
      <c r="AQ72" s="261">
        <v>0</v>
      </c>
      <c r="AR72" s="261">
        <v>457684</v>
      </c>
      <c r="AS72" s="261">
        <v>477495</v>
      </c>
      <c r="AT72" s="261">
        <v>0</v>
      </c>
      <c r="AU72" s="261">
        <v>0</v>
      </c>
      <c r="AV72" s="261">
        <v>0</v>
      </c>
      <c r="AW72" s="261">
        <v>0</v>
      </c>
      <c r="AX72" s="261">
        <v>458272</v>
      </c>
      <c r="AY72" s="261">
        <v>479445</v>
      </c>
      <c r="AZ72" s="261">
        <v>0</v>
      </c>
      <c r="BA72" s="261">
        <v>0</v>
      </c>
      <c r="BB72" s="261">
        <v>0</v>
      </c>
      <c r="BC72" s="261">
        <v>0</v>
      </c>
      <c r="BD72" s="261">
        <v>458748</v>
      </c>
      <c r="BE72" s="261">
        <v>480916</v>
      </c>
      <c r="BF72" s="261">
        <v>0</v>
      </c>
      <c r="BG72" s="261">
        <v>0</v>
      </c>
      <c r="BH72" s="261">
        <v>0</v>
      </c>
      <c r="BI72" s="261">
        <v>0</v>
      </c>
      <c r="BJ72" s="261">
        <v>456939</v>
      </c>
      <c r="BK72" s="261">
        <v>480987</v>
      </c>
      <c r="BL72" s="261">
        <v>0</v>
      </c>
      <c r="BM72" s="261">
        <v>0</v>
      </c>
      <c r="BN72" s="261">
        <v>0</v>
      </c>
      <c r="BO72" s="261">
        <v>0</v>
      </c>
      <c r="BP72" s="261">
        <v>456420</v>
      </c>
      <c r="BQ72" s="261">
        <v>481462</v>
      </c>
      <c r="BR72" s="261">
        <v>0</v>
      </c>
      <c r="BS72" s="261">
        <v>0</v>
      </c>
      <c r="BT72" s="261">
        <v>0</v>
      </c>
      <c r="BU72" s="261">
        <v>0</v>
      </c>
      <c r="BV72" s="261">
        <v>455064</v>
      </c>
      <c r="BW72" s="261">
        <v>480051</v>
      </c>
      <c r="BX72" s="261">
        <v>0</v>
      </c>
      <c r="BY72" s="261">
        <v>0</v>
      </c>
      <c r="BZ72" s="261">
        <v>0</v>
      </c>
      <c r="CA72" s="261">
        <v>0</v>
      </c>
      <c r="CB72" s="261">
        <v>456244</v>
      </c>
      <c r="CC72" s="261">
        <v>479653</v>
      </c>
      <c r="CD72" s="261">
        <v>0</v>
      </c>
      <c r="CE72" s="261">
        <v>0</v>
      </c>
      <c r="CF72" s="261">
        <v>0</v>
      </c>
      <c r="CG72" s="261">
        <v>0</v>
      </c>
      <c r="CH72" s="261">
        <v>458098</v>
      </c>
      <c r="CI72" s="261">
        <v>480110</v>
      </c>
      <c r="CJ72" s="261">
        <v>0</v>
      </c>
      <c r="CK72" s="261">
        <v>0</v>
      </c>
      <c r="CL72" s="261">
        <v>0</v>
      </c>
      <c r="CM72" s="261">
        <v>0</v>
      </c>
      <c r="CN72" s="261">
        <v>461382</v>
      </c>
      <c r="CO72" s="261">
        <v>480725</v>
      </c>
      <c r="CP72" s="261">
        <v>0</v>
      </c>
      <c r="CQ72" s="261">
        <v>0</v>
      </c>
      <c r="CR72" s="261">
        <v>0</v>
      </c>
      <c r="CS72" s="261">
        <v>0</v>
      </c>
      <c r="CT72" s="261">
        <v>463317</v>
      </c>
      <c r="CU72" s="261">
        <v>480957</v>
      </c>
      <c r="CV72" s="261">
        <v>0</v>
      </c>
      <c r="CW72" s="261">
        <v>0</v>
      </c>
      <c r="CX72" s="261">
        <v>0</v>
      </c>
      <c r="CY72" s="261">
        <v>0</v>
      </c>
      <c r="CZ72" s="261">
        <v>462838</v>
      </c>
      <c r="DA72" s="261">
        <v>480797</v>
      </c>
      <c r="DB72" s="261">
        <v>0</v>
      </c>
      <c r="DC72" s="261">
        <v>0</v>
      </c>
      <c r="DD72" s="261">
        <v>0</v>
      </c>
      <c r="DE72" s="261">
        <v>0</v>
      </c>
      <c r="DF72" s="261">
        <v>460746</v>
      </c>
      <c r="DG72" s="261">
        <v>479688</v>
      </c>
      <c r="DH72" s="261">
        <v>0</v>
      </c>
      <c r="DI72" s="261">
        <v>0</v>
      </c>
      <c r="DJ72" s="261">
        <v>0</v>
      </c>
      <c r="DK72" s="261">
        <v>0</v>
      </c>
      <c r="DL72" s="261">
        <v>459203</v>
      </c>
      <c r="DM72" s="261">
        <v>479342</v>
      </c>
      <c r="DN72" s="261">
        <v>0</v>
      </c>
      <c r="DO72" s="261">
        <v>0</v>
      </c>
      <c r="DP72" s="261">
        <v>0</v>
      </c>
      <c r="DQ72" s="261">
        <v>0</v>
      </c>
      <c r="DR72" s="261">
        <v>457662</v>
      </c>
      <c r="DS72" s="261">
        <v>478863</v>
      </c>
      <c r="DT72" s="261">
        <v>0</v>
      </c>
      <c r="DU72" s="261">
        <v>0</v>
      </c>
      <c r="DV72" s="261">
        <v>0</v>
      </c>
      <c r="DW72" s="261">
        <v>0</v>
      </c>
      <c r="DX72" s="261">
        <v>460665</v>
      </c>
      <c r="DY72" s="261">
        <v>482125</v>
      </c>
      <c r="DZ72" s="261">
        <v>0</v>
      </c>
      <c r="EA72" s="261">
        <v>0</v>
      </c>
      <c r="EB72" s="261">
        <v>0</v>
      </c>
      <c r="EC72" s="261">
        <v>0</v>
      </c>
      <c r="ED72" s="261">
        <v>464578</v>
      </c>
      <c r="EE72" s="261">
        <v>485823</v>
      </c>
      <c r="EF72" s="261">
        <v>0</v>
      </c>
      <c r="EG72" s="261">
        <v>0</v>
      </c>
      <c r="EH72" s="261">
        <v>0</v>
      </c>
      <c r="EI72" s="261">
        <v>0</v>
      </c>
    </row>
    <row r="73" spans="1:146" x14ac:dyDescent="0.2">
      <c r="A73" s="190" t="s">
        <v>271</v>
      </c>
      <c r="B73" s="261">
        <v>13131</v>
      </c>
      <c r="C73" s="261">
        <v>11847</v>
      </c>
      <c r="D73" s="261">
        <v>0</v>
      </c>
      <c r="E73" s="261">
        <v>0</v>
      </c>
      <c r="F73" s="261">
        <v>0</v>
      </c>
      <c r="G73" s="261">
        <v>0</v>
      </c>
      <c r="H73" s="261">
        <v>13558</v>
      </c>
      <c r="I73" s="261">
        <v>12111</v>
      </c>
      <c r="J73" s="261">
        <v>0</v>
      </c>
      <c r="K73" s="261">
        <v>0</v>
      </c>
      <c r="L73" s="261">
        <v>0</v>
      </c>
      <c r="M73" s="261">
        <v>0</v>
      </c>
      <c r="N73" s="261">
        <v>13662</v>
      </c>
      <c r="O73" s="261">
        <v>12222</v>
      </c>
      <c r="P73" s="261">
        <v>0</v>
      </c>
      <c r="Q73" s="261">
        <v>0</v>
      </c>
      <c r="R73" s="261">
        <v>0</v>
      </c>
      <c r="S73" s="261">
        <v>0</v>
      </c>
      <c r="T73" s="261">
        <v>13879</v>
      </c>
      <c r="U73" s="261">
        <v>12494</v>
      </c>
      <c r="V73" s="261">
        <v>0</v>
      </c>
      <c r="W73" s="261">
        <v>0</v>
      </c>
      <c r="X73" s="261">
        <v>0</v>
      </c>
      <c r="Y73" s="261">
        <v>0</v>
      </c>
      <c r="Z73" s="261">
        <v>14093</v>
      </c>
      <c r="AA73" s="261">
        <v>12727</v>
      </c>
      <c r="AB73" s="261">
        <v>0</v>
      </c>
      <c r="AC73" s="261">
        <v>0</v>
      </c>
      <c r="AD73" s="261">
        <v>0</v>
      </c>
      <c r="AE73" s="261">
        <v>0</v>
      </c>
      <c r="AF73" s="261">
        <v>14384</v>
      </c>
      <c r="AG73" s="261">
        <v>13114</v>
      </c>
      <c r="AH73" s="261">
        <v>0</v>
      </c>
      <c r="AI73" s="261">
        <v>0</v>
      </c>
      <c r="AJ73" s="261">
        <v>0</v>
      </c>
      <c r="AK73" s="261">
        <v>0</v>
      </c>
      <c r="AL73" s="261">
        <v>14681</v>
      </c>
      <c r="AM73" s="261">
        <v>13452</v>
      </c>
      <c r="AN73" s="261">
        <v>0</v>
      </c>
      <c r="AO73" s="261">
        <v>0</v>
      </c>
      <c r="AP73" s="261">
        <v>0</v>
      </c>
      <c r="AQ73" s="261">
        <v>0</v>
      </c>
      <c r="AR73" s="261">
        <v>15002</v>
      </c>
      <c r="AS73" s="261">
        <v>13820</v>
      </c>
      <c r="AT73" s="261">
        <v>0</v>
      </c>
      <c r="AU73" s="261">
        <v>0</v>
      </c>
      <c r="AV73" s="261">
        <v>0</v>
      </c>
      <c r="AW73" s="261">
        <v>0</v>
      </c>
      <c r="AX73" s="261">
        <v>15195</v>
      </c>
      <c r="AY73" s="261">
        <v>14127</v>
      </c>
      <c r="AZ73" s="261">
        <v>0</v>
      </c>
      <c r="BA73" s="261">
        <v>0</v>
      </c>
      <c r="BB73" s="261">
        <v>0</v>
      </c>
      <c r="BC73" s="261">
        <v>0</v>
      </c>
      <c r="BD73" s="261">
        <v>15494</v>
      </c>
      <c r="BE73" s="261">
        <v>14363</v>
      </c>
      <c r="BF73" s="261">
        <v>0</v>
      </c>
      <c r="BG73" s="261">
        <v>0</v>
      </c>
      <c r="BH73" s="261">
        <v>0</v>
      </c>
      <c r="BI73" s="261">
        <v>0</v>
      </c>
      <c r="BJ73" s="261">
        <v>15728</v>
      </c>
      <c r="BK73" s="261">
        <v>14611</v>
      </c>
      <c r="BL73" s="261">
        <v>0</v>
      </c>
      <c r="BM73" s="261">
        <v>0</v>
      </c>
      <c r="BN73" s="261">
        <v>0</v>
      </c>
      <c r="BO73" s="261">
        <v>0</v>
      </c>
      <c r="BP73" s="261">
        <v>15907</v>
      </c>
      <c r="BQ73" s="261">
        <v>14906</v>
      </c>
      <c r="BR73" s="261">
        <v>0</v>
      </c>
      <c r="BS73" s="261">
        <v>0</v>
      </c>
      <c r="BT73" s="261">
        <v>0</v>
      </c>
      <c r="BU73" s="261">
        <v>0</v>
      </c>
      <c r="BV73" s="261">
        <v>16234</v>
      </c>
      <c r="BW73" s="261">
        <v>15161</v>
      </c>
      <c r="BX73" s="261">
        <v>0</v>
      </c>
      <c r="BY73" s="261">
        <v>0</v>
      </c>
      <c r="BZ73" s="261">
        <v>0</v>
      </c>
      <c r="CA73" s="261">
        <v>0</v>
      </c>
      <c r="CB73" s="261">
        <v>16547</v>
      </c>
      <c r="CC73" s="261">
        <v>15345</v>
      </c>
      <c r="CD73" s="261">
        <v>0</v>
      </c>
      <c r="CE73" s="261">
        <v>0</v>
      </c>
      <c r="CF73" s="261">
        <v>0</v>
      </c>
      <c r="CG73" s="261">
        <v>0</v>
      </c>
      <c r="CH73" s="261">
        <v>16886</v>
      </c>
      <c r="CI73" s="261">
        <v>15711</v>
      </c>
      <c r="CJ73" s="261">
        <v>0</v>
      </c>
      <c r="CK73" s="261">
        <v>0</v>
      </c>
      <c r="CL73" s="261">
        <v>0</v>
      </c>
      <c r="CM73" s="261">
        <v>0</v>
      </c>
      <c r="CN73" s="261">
        <v>17259</v>
      </c>
      <c r="CO73" s="261">
        <v>16093</v>
      </c>
      <c r="CP73" s="261">
        <v>0</v>
      </c>
      <c r="CQ73" s="261">
        <v>0</v>
      </c>
      <c r="CR73" s="261">
        <v>0</v>
      </c>
      <c r="CS73" s="261">
        <v>0</v>
      </c>
      <c r="CT73" s="261">
        <v>17702</v>
      </c>
      <c r="CU73" s="261">
        <v>16490</v>
      </c>
      <c r="CV73" s="261">
        <v>0</v>
      </c>
      <c r="CW73" s="261">
        <v>0</v>
      </c>
      <c r="CX73" s="261">
        <v>0</v>
      </c>
      <c r="CY73" s="261">
        <v>0</v>
      </c>
      <c r="CZ73" s="261">
        <v>17917</v>
      </c>
      <c r="DA73" s="261">
        <v>16755</v>
      </c>
      <c r="DB73" s="261">
        <v>0</v>
      </c>
      <c r="DC73" s="261">
        <v>0</v>
      </c>
      <c r="DD73" s="261">
        <v>0</v>
      </c>
      <c r="DE73" s="261">
        <v>0</v>
      </c>
      <c r="DF73" s="261">
        <v>18270</v>
      </c>
      <c r="DG73" s="261">
        <v>17067</v>
      </c>
      <c r="DH73" s="261">
        <v>0</v>
      </c>
      <c r="DI73" s="261">
        <v>0</v>
      </c>
      <c r="DJ73" s="261">
        <v>0</v>
      </c>
      <c r="DK73" s="261">
        <v>0</v>
      </c>
      <c r="DL73" s="261">
        <v>18537</v>
      </c>
      <c r="DM73" s="261">
        <v>17434</v>
      </c>
      <c r="DN73" s="261">
        <v>0</v>
      </c>
      <c r="DO73" s="261">
        <v>0</v>
      </c>
      <c r="DP73" s="261">
        <v>0</v>
      </c>
      <c r="DQ73" s="261">
        <v>0</v>
      </c>
      <c r="DR73" s="261">
        <v>18737</v>
      </c>
      <c r="DS73" s="261">
        <v>17751</v>
      </c>
      <c r="DT73" s="261">
        <v>0</v>
      </c>
      <c r="DU73" s="261">
        <v>0</v>
      </c>
      <c r="DV73" s="261">
        <v>0</v>
      </c>
      <c r="DW73" s="261">
        <v>0</v>
      </c>
      <c r="DX73" s="261">
        <v>18995</v>
      </c>
      <c r="DY73" s="261">
        <v>17980</v>
      </c>
      <c r="DZ73" s="261">
        <v>0</v>
      </c>
      <c r="EA73" s="261">
        <v>0</v>
      </c>
      <c r="EB73" s="261">
        <v>0</v>
      </c>
      <c r="EC73" s="261">
        <v>0</v>
      </c>
      <c r="ED73" s="261">
        <v>19300</v>
      </c>
      <c r="EE73" s="261">
        <v>18259</v>
      </c>
      <c r="EF73" s="261">
        <v>0</v>
      </c>
      <c r="EG73" s="261">
        <v>0</v>
      </c>
      <c r="EH73" s="261">
        <v>0</v>
      </c>
      <c r="EI73" s="261">
        <v>0</v>
      </c>
    </row>
    <row r="74" spans="1:146" x14ac:dyDescent="0.2">
      <c r="A74" s="190" t="s">
        <v>77</v>
      </c>
      <c r="B74" s="261">
        <v>5394885</v>
      </c>
      <c r="C74" s="261">
        <v>5555234</v>
      </c>
      <c r="D74" s="261">
        <v>0</v>
      </c>
      <c r="E74" s="261">
        <v>0</v>
      </c>
      <c r="F74" s="261">
        <v>0</v>
      </c>
      <c r="G74" s="261">
        <v>0</v>
      </c>
      <c r="H74" s="261">
        <v>5459182</v>
      </c>
      <c r="I74" s="261">
        <v>5623721</v>
      </c>
      <c r="J74" s="261">
        <v>0</v>
      </c>
      <c r="K74" s="261">
        <v>0</v>
      </c>
      <c r="L74" s="261">
        <v>0</v>
      </c>
      <c r="M74" s="261">
        <v>0</v>
      </c>
      <c r="N74" s="261">
        <v>5536959</v>
      </c>
      <c r="O74" s="261">
        <v>5690692</v>
      </c>
      <c r="P74" s="261">
        <v>0</v>
      </c>
      <c r="Q74" s="261">
        <v>0</v>
      </c>
      <c r="R74" s="261">
        <v>0</v>
      </c>
      <c r="S74" s="261">
        <v>0</v>
      </c>
      <c r="T74" s="261">
        <v>5605148</v>
      </c>
      <c r="U74" s="261">
        <v>5760753</v>
      </c>
      <c r="V74" s="261">
        <v>0</v>
      </c>
      <c r="W74" s="261">
        <v>0</v>
      </c>
      <c r="X74" s="261">
        <v>0</v>
      </c>
      <c r="Y74" s="261">
        <v>0</v>
      </c>
      <c r="Z74" s="261">
        <v>5675606</v>
      </c>
      <c r="AA74" s="261">
        <v>5829153</v>
      </c>
      <c r="AB74" s="261">
        <v>0</v>
      </c>
      <c r="AC74" s="261">
        <v>0</v>
      </c>
      <c r="AD74" s="261">
        <v>0</v>
      </c>
      <c r="AE74" s="261">
        <v>0</v>
      </c>
      <c r="AF74" s="261">
        <v>5768259</v>
      </c>
      <c r="AG74" s="261">
        <v>5915031</v>
      </c>
      <c r="AH74" s="261">
        <v>0</v>
      </c>
      <c r="AI74" s="261">
        <v>0</v>
      </c>
      <c r="AJ74" s="261">
        <v>0</v>
      </c>
      <c r="AK74" s="261">
        <v>0</v>
      </c>
      <c r="AL74" s="261">
        <v>5879430</v>
      </c>
      <c r="AM74" s="261">
        <v>6018104</v>
      </c>
      <c r="AN74" s="261">
        <v>0</v>
      </c>
      <c r="AO74" s="261">
        <v>0</v>
      </c>
      <c r="AP74" s="261">
        <v>0</v>
      </c>
      <c r="AQ74" s="261">
        <v>0</v>
      </c>
      <c r="AR74" s="261">
        <v>5977136</v>
      </c>
      <c r="AS74" s="261">
        <v>6117038</v>
      </c>
      <c r="AT74" s="261">
        <v>0</v>
      </c>
      <c r="AU74" s="261">
        <v>0</v>
      </c>
      <c r="AV74" s="261">
        <v>0</v>
      </c>
      <c r="AW74" s="261">
        <v>0</v>
      </c>
      <c r="AX74" s="261">
        <v>6051029</v>
      </c>
      <c r="AY74" s="261">
        <v>6194010</v>
      </c>
      <c r="AZ74" s="261">
        <v>0</v>
      </c>
      <c r="BA74" s="261">
        <v>0</v>
      </c>
      <c r="BB74" s="261">
        <v>0</v>
      </c>
      <c r="BC74" s="261">
        <v>0</v>
      </c>
      <c r="BD74" s="261">
        <v>6121459</v>
      </c>
      <c r="BE74" s="261">
        <v>6269962</v>
      </c>
      <c r="BF74" s="261">
        <v>0</v>
      </c>
      <c r="BG74" s="261">
        <v>0</v>
      </c>
      <c r="BH74" s="261">
        <v>0</v>
      </c>
      <c r="BI74" s="261">
        <v>0</v>
      </c>
      <c r="BJ74" s="261">
        <v>6188689</v>
      </c>
      <c r="BK74" s="261">
        <v>6339974</v>
      </c>
      <c r="BL74" s="261">
        <v>0</v>
      </c>
      <c r="BM74" s="261">
        <v>0</v>
      </c>
      <c r="BN74" s="261">
        <v>0</v>
      </c>
      <c r="BO74" s="261">
        <v>0</v>
      </c>
      <c r="BP74" s="261">
        <v>6251923</v>
      </c>
      <c r="BQ74" s="261">
        <v>6409955</v>
      </c>
      <c r="BR74" s="261">
        <v>0</v>
      </c>
      <c r="BS74" s="261">
        <v>0</v>
      </c>
      <c r="BT74" s="261">
        <v>0</v>
      </c>
      <c r="BU74" s="261">
        <v>0</v>
      </c>
      <c r="BV74" s="261">
        <v>6292444</v>
      </c>
      <c r="BW74" s="261">
        <v>6472362</v>
      </c>
      <c r="BX74" s="261">
        <v>0</v>
      </c>
      <c r="BY74" s="261">
        <v>0</v>
      </c>
      <c r="BZ74" s="261">
        <v>0</v>
      </c>
      <c r="CA74" s="261">
        <v>0</v>
      </c>
      <c r="CB74" s="261">
        <v>6341968</v>
      </c>
      <c r="CC74" s="261">
        <v>6541615</v>
      </c>
      <c r="CD74" s="261">
        <v>0</v>
      </c>
      <c r="CE74" s="261">
        <v>0</v>
      </c>
      <c r="CF74" s="261">
        <v>0</v>
      </c>
      <c r="CG74" s="261">
        <v>0</v>
      </c>
      <c r="CH74" s="261">
        <v>6390255</v>
      </c>
      <c r="CI74" s="261">
        <v>6608090</v>
      </c>
      <c r="CJ74" s="261">
        <v>0</v>
      </c>
      <c r="CK74" s="261">
        <v>0</v>
      </c>
      <c r="CL74" s="261">
        <v>0</v>
      </c>
      <c r="CM74" s="261">
        <v>0</v>
      </c>
      <c r="CN74" s="261">
        <v>6453206</v>
      </c>
      <c r="CO74" s="261">
        <v>6682572</v>
      </c>
      <c r="CP74" s="261">
        <v>0</v>
      </c>
      <c r="CQ74" s="261">
        <v>0</v>
      </c>
      <c r="CR74" s="261">
        <v>0</v>
      </c>
      <c r="CS74" s="261">
        <v>0</v>
      </c>
      <c r="CT74" s="261">
        <v>6513084</v>
      </c>
      <c r="CU74" s="261">
        <v>6748297</v>
      </c>
      <c r="CV74" s="261">
        <v>0</v>
      </c>
      <c r="CW74" s="261">
        <v>0</v>
      </c>
      <c r="CX74" s="261">
        <v>0</v>
      </c>
      <c r="CY74" s="261">
        <v>0</v>
      </c>
      <c r="CZ74" s="261">
        <v>6581938</v>
      </c>
      <c r="DA74" s="261">
        <v>6808694</v>
      </c>
      <c r="DB74" s="261">
        <v>0</v>
      </c>
      <c r="DC74" s="261">
        <v>0</v>
      </c>
      <c r="DD74" s="261">
        <v>0</v>
      </c>
      <c r="DE74" s="261">
        <v>0</v>
      </c>
      <c r="DF74" s="261">
        <v>6643473</v>
      </c>
      <c r="DG74" s="261">
        <v>6867308</v>
      </c>
      <c r="DH74" s="261">
        <v>0</v>
      </c>
      <c r="DI74" s="261">
        <v>0</v>
      </c>
      <c r="DJ74" s="261">
        <v>0</v>
      </c>
      <c r="DK74" s="261">
        <v>0</v>
      </c>
      <c r="DL74" s="261">
        <v>6698984</v>
      </c>
      <c r="DM74" s="261">
        <v>6918569</v>
      </c>
      <c r="DN74" s="261">
        <v>0</v>
      </c>
      <c r="DO74" s="261">
        <v>0</v>
      </c>
      <c r="DP74" s="261">
        <v>0</v>
      </c>
      <c r="DQ74" s="261">
        <v>0</v>
      </c>
      <c r="DR74" s="261">
        <v>6746804</v>
      </c>
      <c r="DS74" s="261">
        <v>6960314</v>
      </c>
      <c r="DT74" s="261">
        <v>0</v>
      </c>
      <c r="DU74" s="261">
        <v>0</v>
      </c>
      <c r="DV74" s="261">
        <v>0</v>
      </c>
      <c r="DW74" s="261">
        <v>0</v>
      </c>
      <c r="DX74" s="261">
        <v>6835845</v>
      </c>
      <c r="DY74" s="261">
        <v>7039549</v>
      </c>
      <c r="DZ74" s="261">
        <v>0</v>
      </c>
      <c r="EA74" s="261">
        <v>0</v>
      </c>
      <c r="EB74" s="261">
        <v>0</v>
      </c>
      <c r="EC74" s="261">
        <v>0</v>
      </c>
      <c r="ED74" s="261">
        <v>6938216</v>
      </c>
      <c r="EE74" s="261">
        <v>7134399</v>
      </c>
      <c r="EF74" s="261">
        <v>0</v>
      </c>
      <c r="EG74" s="261">
        <v>0</v>
      </c>
      <c r="EH74" s="261">
        <v>0</v>
      </c>
      <c r="EI74" s="261">
        <v>0</v>
      </c>
    </row>
    <row r="75" spans="1:146" x14ac:dyDescent="0.2">
      <c r="A75" s="190" t="s">
        <v>78</v>
      </c>
      <c r="B75" s="261">
        <v>66136</v>
      </c>
      <c r="C75" s="261">
        <v>68279</v>
      </c>
      <c r="D75" s="261">
        <v>0</v>
      </c>
      <c r="E75" s="261">
        <v>0</v>
      </c>
      <c r="F75" s="261">
        <v>0</v>
      </c>
      <c r="G75" s="261">
        <v>0</v>
      </c>
      <c r="H75" s="261">
        <v>66858</v>
      </c>
      <c r="I75" s="261">
        <v>68879</v>
      </c>
      <c r="J75" s="261">
        <v>0</v>
      </c>
      <c r="K75" s="261">
        <v>0</v>
      </c>
      <c r="L75" s="261">
        <v>0</v>
      </c>
      <c r="M75" s="261">
        <v>0</v>
      </c>
      <c r="N75" s="261">
        <v>66930</v>
      </c>
      <c r="O75" s="261">
        <v>69165</v>
      </c>
      <c r="P75" s="261">
        <v>0</v>
      </c>
      <c r="Q75" s="261">
        <v>0</v>
      </c>
      <c r="R75" s="261">
        <v>0</v>
      </c>
      <c r="S75" s="261">
        <v>0</v>
      </c>
      <c r="T75" s="261">
        <v>66583</v>
      </c>
      <c r="U75" s="261">
        <v>69221</v>
      </c>
      <c r="V75" s="261">
        <v>0</v>
      </c>
      <c r="W75" s="261">
        <v>0</v>
      </c>
      <c r="X75" s="261">
        <v>0</v>
      </c>
      <c r="Y75" s="261">
        <v>0</v>
      </c>
      <c r="Z75" s="261">
        <v>66677</v>
      </c>
      <c r="AA75" s="261">
        <v>69604</v>
      </c>
      <c r="AB75" s="261">
        <v>0</v>
      </c>
      <c r="AC75" s="261">
        <v>0</v>
      </c>
      <c r="AD75" s="261">
        <v>0</v>
      </c>
      <c r="AE75" s="261">
        <v>0</v>
      </c>
      <c r="AF75" s="261">
        <v>66666</v>
      </c>
      <c r="AG75" s="261">
        <v>69804</v>
      </c>
      <c r="AH75" s="261">
        <v>0</v>
      </c>
      <c r="AI75" s="261">
        <v>0</v>
      </c>
      <c r="AJ75" s="261">
        <v>0</v>
      </c>
      <c r="AK75" s="261">
        <v>0</v>
      </c>
      <c r="AL75" s="261">
        <v>66709</v>
      </c>
      <c r="AM75" s="261">
        <v>69956</v>
      </c>
      <c r="AN75" s="261">
        <v>0</v>
      </c>
      <c r="AO75" s="261">
        <v>0</v>
      </c>
      <c r="AP75" s="261">
        <v>0</v>
      </c>
      <c r="AQ75" s="261">
        <v>0</v>
      </c>
      <c r="AR75" s="261">
        <v>66780</v>
      </c>
      <c r="AS75" s="261">
        <v>70100</v>
      </c>
      <c r="AT75" s="261">
        <v>0</v>
      </c>
      <c r="AU75" s="261">
        <v>0</v>
      </c>
      <c r="AV75" s="261">
        <v>0</v>
      </c>
      <c r="AW75" s="261">
        <v>0</v>
      </c>
      <c r="AX75" s="261">
        <v>66987</v>
      </c>
      <c r="AY75" s="261">
        <v>70240</v>
      </c>
      <c r="AZ75" s="261">
        <v>0</v>
      </c>
      <c r="BA75" s="261">
        <v>0</v>
      </c>
      <c r="BB75" s="261">
        <v>0</v>
      </c>
      <c r="BC75" s="261">
        <v>0</v>
      </c>
      <c r="BD75" s="261">
        <v>67291</v>
      </c>
      <c r="BE75" s="261">
        <v>70389</v>
      </c>
      <c r="BF75" s="261">
        <v>0</v>
      </c>
      <c r="BG75" s="261">
        <v>0</v>
      </c>
      <c r="BH75" s="261">
        <v>0</v>
      </c>
      <c r="BI75" s="261">
        <v>0</v>
      </c>
      <c r="BJ75" s="261">
        <v>67540</v>
      </c>
      <c r="BK75" s="261">
        <v>70524</v>
      </c>
      <c r="BL75" s="261">
        <v>0</v>
      </c>
      <c r="BM75" s="261">
        <v>0</v>
      </c>
      <c r="BN75" s="261">
        <v>0</v>
      </c>
      <c r="BO75" s="261">
        <v>0</v>
      </c>
      <c r="BP75" s="261">
        <v>67536</v>
      </c>
      <c r="BQ75" s="261">
        <v>70331</v>
      </c>
      <c r="BR75" s="261">
        <v>0</v>
      </c>
      <c r="BS75" s="261">
        <v>0</v>
      </c>
      <c r="BT75" s="261">
        <v>0</v>
      </c>
      <c r="BU75" s="261">
        <v>0</v>
      </c>
      <c r="BV75" s="261">
        <v>67294</v>
      </c>
      <c r="BW75" s="261">
        <v>70417</v>
      </c>
      <c r="BX75" s="261">
        <v>0</v>
      </c>
      <c r="BY75" s="261">
        <v>0</v>
      </c>
      <c r="BZ75" s="261">
        <v>0</v>
      </c>
      <c r="CA75" s="261">
        <v>0</v>
      </c>
      <c r="CB75" s="261">
        <v>67702</v>
      </c>
      <c r="CC75" s="261">
        <v>71047</v>
      </c>
      <c r="CD75" s="261">
        <v>0</v>
      </c>
      <c r="CE75" s="261">
        <v>0</v>
      </c>
      <c r="CF75" s="261">
        <v>0</v>
      </c>
      <c r="CG75" s="261">
        <v>0</v>
      </c>
      <c r="CH75" s="261">
        <v>68310</v>
      </c>
      <c r="CI75" s="261">
        <v>71581</v>
      </c>
      <c r="CJ75" s="261">
        <v>0</v>
      </c>
      <c r="CK75" s="261">
        <v>0</v>
      </c>
      <c r="CL75" s="261">
        <v>0</v>
      </c>
      <c r="CM75" s="261">
        <v>0</v>
      </c>
      <c r="CN75" s="261">
        <v>69196</v>
      </c>
      <c r="CO75" s="261">
        <v>72458</v>
      </c>
      <c r="CP75" s="261">
        <v>0</v>
      </c>
      <c r="CQ75" s="261">
        <v>0</v>
      </c>
      <c r="CR75" s="261">
        <v>0</v>
      </c>
      <c r="CS75" s="261">
        <v>0</v>
      </c>
      <c r="CT75" s="261">
        <v>70275</v>
      </c>
      <c r="CU75" s="261">
        <v>73688</v>
      </c>
      <c r="CV75" s="261">
        <v>0</v>
      </c>
      <c r="CW75" s="261">
        <v>0</v>
      </c>
      <c r="CX75" s="261">
        <v>0</v>
      </c>
      <c r="CY75" s="261">
        <v>0</v>
      </c>
      <c r="CZ75" s="261">
        <v>70491</v>
      </c>
      <c r="DA75" s="261">
        <v>74039</v>
      </c>
      <c r="DB75" s="261">
        <v>0</v>
      </c>
      <c r="DC75" s="261">
        <v>0</v>
      </c>
      <c r="DD75" s="261">
        <v>0</v>
      </c>
      <c r="DE75" s="261">
        <v>0</v>
      </c>
      <c r="DF75" s="261">
        <v>70102</v>
      </c>
      <c r="DG75" s="261">
        <v>73992</v>
      </c>
      <c r="DH75" s="261">
        <v>0</v>
      </c>
      <c r="DI75" s="261">
        <v>0</v>
      </c>
      <c r="DJ75" s="261">
        <v>0</v>
      </c>
      <c r="DK75" s="261">
        <v>0</v>
      </c>
      <c r="DL75" s="261">
        <v>70226</v>
      </c>
      <c r="DM75" s="261">
        <v>74057</v>
      </c>
      <c r="DN75" s="261">
        <v>0</v>
      </c>
      <c r="DO75" s="261">
        <v>0</v>
      </c>
      <c r="DP75" s="261">
        <v>0</v>
      </c>
      <c r="DQ75" s="261">
        <v>0</v>
      </c>
      <c r="DR75" s="261">
        <v>70384</v>
      </c>
      <c r="DS75" s="261">
        <v>74162</v>
      </c>
      <c r="DT75" s="261">
        <v>0</v>
      </c>
      <c r="DU75" s="261">
        <v>0</v>
      </c>
      <c r="DV75" s="261">
        <v>0</v>
      </c>
      <c r="DW75" s="261">
        <v>0</v>
      </c>
      <c r="DX75" s="261">
        <v>71647</v>
      </c>
      <c r="DY75" s="261">
        <v>75322</v>
      </c>
      <c r="DZ75" s="261">
        <v>0</v>
      </c>
      <c r="EA75" s="261">
        <v>0</v>
      </c>
      <c r="EB75" s="261">
        <v>0</v>
      </c>
      <c r="EC75" s="261">
        <v>0</v>
      </c>
      <c r="ED75" s="261">
        <v>73624</v>
      </c>
      <c r="EE75" s="261">
        <v>76859</v>
      </c>
      <c r="EF75" s="261">
        <v>0</v>
      </c>
      <c r="EG75" s="261">
        <v>0</v>
      </c>
      <c r="EH75" s="261">
        <v>0</v>
      </c>
      <c r="EI75" s="261">
        <v>0</v>
      </c>
    </row>
    <row r="76" spans="1:146" s="156" customFormat="1" x14ac:dyDescent="0.2">
      <c r="A76" s="192" t="s">
        <v>79</v>
      </c>
      <c r="B76" s="261">
        <v>0</v>
      </c>
      <c r="C76" s="261">
        <v>0</v>
      </c>
      <c r="D76" s="261">
        <v>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1">
        <v>0</v>
      </c>
      <c r="Q76" s="261">
        <v>0</v>
      </c>
      <c r="R76" s="261">
        <v>0</v>
      </c>
      <c r="S76" s="261"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v>0</v>
      </c>
      <c r="Z76" s="261">
        <v>0</v>
      </c>
      <c r="AA76" s="261">
        <v>0</v>
      </c>
      <c r="AB76" s="261">
        <v>0</v>
      </c>
      <c r="AC76" s="261">
        <v>0</v>
      </c>
      <c r="AD76" s="261">
        <v>0</v>
      </c>
      <c r="AE76" s="261">
        <v>0</v>
      </c>
      <c r="AF76" s="261">
        <v>0</v>
      </c>
      <c r="AG76" s="261">
        <v>0</v>
      </c>
      <c r="AH76" s="261">
        <v>0</v>
      </c>
      <c r="AI76" s="261">
        <v>0</v>
      </c>
      <c r="AJ76" s="261">
        <v>0</v>
      </c>
      <c r="AK76" s="261">
        <v>0</v>
      </c>
      <c r="AL76" s="261">
        <v>0</v>
      </c>
      <c r="AM76" s="261">
        <v>0</v>
      </c>
      <c r="AN76" s="261">
        <v>0</v>
      </c>
      <c r="AO76" s="261">
        <v>0</v>
      </c>
      <c r="AP76" s="261">
        <v>0</v>
      </c>
      <c r="AQ76" s="261">
        <v>0</v>
      </c>
      <c r="AR76" s="261">
        <v>0</v>
      </c>
      <c r="AS76" s="261">
        <v>0</v>
      </c>
      <c r="AT76" s="261">
        <v>0</v>
      </c>
      <c r="AU76" s="261">
        <v>0</v>
      </c>
      <c r="AV76" s="261">
        <v>0</v>
      </c>
      <c r="AW76" s="261">
        <v>0</v>
      </c>
      <c r="AX76" s="261">
        <v>0</v>
      </c>
      <c r="AY76" s="261">
        <v>0</v>
      </c>
      <c r="AZ76" s="261">
        <v>0</v>
      </c>
      <c r="BA76" s="261">
        <v>0</v>
      </c>
      <c r="BB76" s="261">
        <v>0</v>
      </c>
      <c r="BC76" s="261">
        <v>0</v>
      </c>
      <c r="BD76" s="261">
        <v>0</v>
      </c>
      <c r="BE76" s="261">
        <v>0</v>
      </c>
      <c r="BF76" s="261">
        <v>0</v>
      </c>
      <c r="BG76" s="261">
        <v>0</v>
      </c>
      <c r="BH76" s="261">
        <v>0</v>
      </c>
      <c r="BI76" s="261">
        <v>0</v>
      </c>
      <c r="BJ76" s="261">
        <v>0</v>
      </c>
      <c r="BK76" s="261">
        <v>0</v>
      </c>
      <c r="BL76" s="261">
        <v>0</v>
      </c>
      <c r="BM76" s="261">
        <v>0</v>
      </c>
      <c r="BN76" s="261">
        <v>0</v>
      </c>
      <c r="BO76" s="261">
        <v>0</v>
      </c>
      <c r="BP76" s="261">
        <v>0</v>
      </c>
      <c r="BQ76" s="261">
        <v>0</v>
      </c>
      <c r="BR76" s="261">
        <v>0</v>
      </c>
      <c r="BS76" s="261">
        <v>0</v>
      </c>
      <c r="BT76" s="261">
        <v>0</v>
      </c>
      <c r="BU76" s="261">
        <v>0</v>
      </c>
      <c r="BV76" s="261">
        <v>0</v>
      </c>
      <c r="BW76" s="261">
        <v>0</v>
      </c>
      <c r="BX76" s="261">
        <v>0</v>
      </c>
      <c r="BY76" s="261">
        <v>0</v>
      </c>
      <c r="BZ76" s="261">
        <v>0</v>
      </c>
      <c r="CA76" s="261">
        <v>0</v>
      </c>
      <c r="CB76" s="261">
        <v>0</v>
      </c>
      <c r="CC76" s="261">
        <v>0</v>
      </c>
      <c r="CD76" s="261">
        <v>0</v>
      </c>
      <c r="CE76" s="261">
        <v>0</v>
      </c>
      <c r="CF76" s="261">
        <v>0</v>
      </c>
      <c r="CG76" s="261">
        <v>0</v>
      </c>
      <c r="CH76" s="261">
        <v>0</v>
      </c>
      <c r="CI76" s="261">
        <v>0</v>
      </c>
      <c r="CJ76" s="261">
        <v>0</v>
      </c>
      <c r="CK76" s="261">
        <v>0</v>
      </c>
      <c r="CL76" s="261">
        <v>0</v>
      </c>
      <c r="CM76" s="261">
        <v>0</v>
      </c>
      <c r="CN76" s="261">
        <v>0</v>
      </c>
      <c r="CO76" s="261">
        <v>0</v>
      </c>
      <c r="CP76" s="261">
        <v>0</v>
      </c>
      <c r="CQ76" s="261">
        <v>0</v>
      </c>
      <c r="CR76" s="261">
        <v>0</v>
      </c>
      <c r="CS76" s="261">
        <v>0</v>
      </c>
      <c r="CT76" s="261">
        <v>0</v>
      </c>
      <c r="CU76" s="261">
        <v>0</v>
      </c>
      <c r="CV76" s="261">
        <v>0</v>
      </c>
      <c r="CW76" s="261">
        <v>0</v>
      </c>
      <c r="CX76" s="261">
        <v>0</v>
      </c>
      <c r="CY76" s="261">
        <v>0</v>
      </c>
      <c r="CZ76" s="261">
        <v>0</v>
      </c>
      <c r="DA76" s="261">
        <v>0</v>
      </c>
      <c r="DB76" s="261">
        <v>0</v>
      </c>
      <c r="DC76" s="261">
        <v>0</v>
      </c>
      <c r="DD76" s="261">
        <v>0</v>
      </c>
      <c r="DE76" s="261">
        <v>0</v>
      </c>
      <c r="DF76" s="261">
        <v>0</v>
      </c>
      <c r="DG76" s="261">
        <v>0</v>
      </c>
      <c r="DH76" s="261">
        <v>0</v>
      </c>
      <c r="DI76" s="261">
        <v>0</v>
      </c>
      <c r="DJ76" s="261">
        <v>0</v>
      </c>
      <c r="DK76" s="261">
        <v>0</v>
      </c>
      <c r="DL76" s="261">
        <v>0</v>
      </c>
      <c r="DM76" s="261">
        <v>0</v>
      </c>
      <c r="DN76" s="261">
        <v>0</v>
      </c>
      <c r="DO76" s="261">
        <v>0</v>
      </c>
      <c r="DP76" s="261">
        <v>0</v>
      </c>
      <c r="DQ76" s="261">
        <v>0</v>
      </c>
      <c r="DR76" s="261">
        <v>0</v>
      </c>
      <c r="DS76" s="261">
        <v>0</v>
      </c>
      <c r="DT76" s="261">
        <v>0</v>
      </c>
      <c r="DU76" s="261">
        <v>0</v>
      </c>
      <c r="DV76" s="261">
        <v>0</v>
      </c>
      <c r="DW76" s="261">
        <v>0</v>
      </c>
      <c r="DX76" s="261">
        <v>0</v>
      </c>
      <c r="DY76" s="261">
        <v>0</v>
      </c>
      <c r="DZ76" s="261">
        <v>0</v>
      </c>
      <c r="EA76" s="261">
        <v>0</v>
      </c>
      <c r="EB76" s="261">
        <v>0</v>
      </c>
      <c r="EC76" s="261">
        <v>0</v>
      </c>
      <c r="ED76" s="261">
        <v>0</v>
      </c>
      <c r="EE76" s="261">
        <v>0</v>
      </c>
      <c r="EF76" s="261">
        <v>0</v>
      </c>
      <c r="EG76" s="261">
        <v>0</v>
      </c>
      <c r="EH76" s="261">
        <v>0</v>
      </c>
      <c r="EI76" s="261">
        <v>0</v>
      </c>
    </row>
    <row r="77" spans="1:146" x14ac:dyDescent="0.2">
      <c r="A77" s="190" t="s">
        <v>80</v>
      </c>
      <c r="B77" s="261">
        <v>504261</v>
      </c>
      <c r="C77" s="261">
        <v>509926</v>
      </c>
      <c r="D77" s="261">
        <v>0</v>
      </c>
      <c r="E77" s="261">
        <v>0</v>
      </c>
      <c r="F77" s="261">
        <v>0</v>
      </c>
      <c r="G77" s="261">
        <v>0</v>
      </c>
      <c r="H77" s="261">
        <v>506900</v>
      </c>
      <c r="I77" s="261">
        <v>512045</v>
      </c>
      <c r="J77" s="261">
        <v>0</v>
      </c>
      <c r="K77" s="261">
        <v>0</v>
      </c>
      <c r="L77" s="261">
        <v>0</v>
      </c>
      <c r="M77" s="261">
        <v>0</v>
      </c>
      <c r="N77" s="261">
        <v>506486</v>
      </c>
      <c r="O77" s="261">
        <v>511416</v>
      </c>
      <c r="P77" s="261">
        <v>0</v>
      </c>
      <c r="Q77" s="261">
        <v>0</v>
      </c>
      <c r="R77" s="261">
        <v>0</v>
      </c>
      <c r="S77" s="261">
        <v>0</v>
      </c>
      <c r="T77" s="261">
        <v>506020</v>
      </c>
      <c r="U77" s="261">
        <v>511312</v>
      </c>
      <c r="V77" s="261">
        <v>0</v>
      </c>
      <c r="W77" s="261">
        <v>0</v>
      </c>
      <c r="X77" s="261">
        <v>0</v>
      </c>
      <c r="Y77" s="261">
        <v>0</v>
      </c>
      <c r="Z77" s="261">
        <v>504632</v>
      </c>
      <c r="AA77" s="261">
        <v>509892</v>
      </c>
      <c r="AB77" s="261">
        <v>0</v>
      </c>
      <c r="AC77" s="261">
        <v>0</v>
      </c>
      <c r="AD77" s="261">
        <v>0</v>
      </c>
      <c r="AE77" s="261">
        <v>0</v>
      </c>
      <c r="AF77" s="261">
        <v>501087</v>
      </c>
      <c r="AG77" s="261">
        <v>506478</v>
      </c>
      <c r="AH77" s="261">
        <v>0</v>
      </c>
      <c r="AI77" s="261">
        <v>0</v>
      </c>
      <c r="AJ77" s="261">
        <v>0</v>
      </c>
      <c r="AK77" s="261">
        <v>0</v>
      </c>
      <c r="AL77" s="261">
        <v>497426</v>
      </c>
      <c r="AM77" s="261">
        <v>502813</v>
      </c>
      <c r="AN77" s="261">
        <v>0</v>
      </c>
      <c r="AO77" s="261">
        <v>0</v>
      </c>
      <c r="AP77" s="261">
        <v>0</v>
      </c>
      <c r="AQ77" s="261">
        <v>0</v>
      </c>
      <c r="AR77" s="261">
        <v>495184</v>
      </c>
      <c r="AS77" s="261">
        <v>501623</v>
      </c>
      <c r="AT77" s="261">
        <v>0</v>
      </c>
      <c r="AU77" s="261">
        <v>0</v>
      </c>
      <c r="AV77" s="261">
        <v>0</v>
      </c>
      <c r="AW77" s="261">
        <v>0</v>
      </c>
      <c r="AX77" s="261">
        <v>494701</v>
      </c>
      <c r="AY77" s="261">
        <v>501685</v>
      </c>
      <c r="AZ77" s="261">
        <v>0</v>
      </c>
      <c r="BA77" s="261">
        <v>0</v>
      </c>
      <c r="BB77" s="261">
        <v>0</v>
      </c>
      <c r="BC77" s="261">
        <v>0</v>
      </c>
      <c r="BD77" s="261">
        <v>494793</v>
      </c>
      <c r="BE77" s="261">
        <v>502490</v>
      </c>
      <c r="BF77" s="261">
        <v>0</v>
      </c>
      <c r="BG77" s="261">
        <v>0</v>
      </c>
      <c r="BH77" s="261">
        <v>0</v>
      </c>
      <c r="BI77" s="261">
        <v>0</v>
      </c>
      <c r="BJ77" s="261">
        <v>492568</v>
      </c>
      <c r="BK77" s="261">
        <v>500932</v>
      </c>
      <c r="BL77" s="261">
        <v>0</v>
      </c>
      <c r="BM77" s="261">
        <v>0</v>
      </c>
      <c r="BN77" s="261">
        <v>0</v>
      </c>
      <c r="BO77" s="261">
        <v>0</v>
      </c>
      <c r="BP77" s="261">
        <v>491574</v>
      </c>
      <c r="BQ77" s="261">
        <v>500740</v>
      </c>
      <c r="BR77" s="261">
        <v>0</v>
      </c>
      <c r="BS77" s="261">
        <v>0</v>
      </c>
      <c r="BT77" s="261">
        <v>0</v>
      </c>
      <c r="BU77" s="261">
        <v>0</v>
      </c>
      <c r="BV77" s="261">
        <v>497255</v>
      </c>
      <c r="BW77" s="261">
        <v>504831</v>
      </c>
      <c r="BX77" s="261">
        <v>0</v>
      </c>
      <c r="BY77" s="261">
        <v>0</v>
      </c>
      <c r="BZ77" s="261">
        <v>0</v>
      </c>
      <c r="CA77" s="261">
        <v>0</v>
      </c>
      <c r="CB77" s="261">
        <v>505982</v>
      </c>
      <c r="CC77" s="261">
        <v>511422</v>
      </c>
      <c r="CD77" s="261">
        <v>0</v>
      </c>
      <c r="CE77" s="261">
        <v>0</v>
      </c>
      <c r="CF77" s="261">
        <v>0</v>
      </c>
      <c r="CG77" s="261">
        <v>0</v>
      </c>
      <c r="CH77" s="261">
        <v>516302</v>
      </c>
      <c r="CI77" s="261">
        <v>518517</v>
      </c>
      <c r="CJ77" s="261">
        <v>0</v>
      </c>
      <c r="CK77" s="261">
        <v>0</v>
      </c>
      <c r="CL77" s="261">
        <v>0</v>
      </c>
      <c r="CM77" s="261">
        <v>0</v>
      </c>
      <c r="CN77" s="261">
        <v>525727</v>
      </c>
      <c r="CO77" s="261">
        <v>525716</v>
      </c>
      <c r="CP77" s="261">
        <v>0</v>
      </c>
      <c r="CQ77" s="261">
        <v>0</v>
      </c>
      <c r="CR77" s="261">
        <v>0</v>
      </c>
      <c r="CS77" s="261">
        <v>0</v>
      </c>
      <c r="CT77" s="261">
        <v>534672</v>
      </c>
      <c r="CU77" s="261">
        <v>531354</v>
      </c>
      <c r="CV77" s="261">
        <v>0</v>
      </c>
      <c r="CW77" s="261">
        <v>0</v>
      </c>
      <c r="CX77" s="261">
        <v>0</v>
      </c>
      <c r="CY77" s="261">
        <v>0</v>
      </c>
      <c r="CZ77" s="261">
        <v>544540</v>
      </c>
      <c r="DA77" s="261">
        <v>539215</v>
      </c>
      <c r="DB77" s="261">
        <v>0</v>
      </c>
      <c r="DC77" s="261">
        <v>0</v>
      </c>
      <c r="DD77" s="261">
        <v>0</v>
      </c>
      <c r="DE77" s="261">
        <v>0</v>
      </c>
      <c r="DF77" s="261">
        <v>553574</v>
      </c>
      <c r="DG77" s="261">
        <v>546162</v>
      </c>
      <c r="DH77" s="261">
        <v>0</v>
      </c>
      <c r="DI77" s="261">
        <v>0</v>
      </c>
      <c r="DJ77" s="261">
        <v>0</v>
      </c>
      <c r="DK77" s="261">
        <v>0</v>
      </c>
      <c r="DL77" s="261">
        <v>560846</v>
      </c>
      <c r="DM77" s="261">
        <v>552133</v>
      </c>
      <c r="DN77" s="261">
        <v>0</v>
      </c>
      <c r="DO77" s="261">
        <v>0</v>
      </c>
      <c r="DP77" s="261">
        <v>0</v>
      </c>
      <c r="DQ77" s="261">
        <v>0</v>
      </c>
      <c r="DR77" s="261">
        <v>564616</v>
      </c>
      <c r="DS77" s="261">
        <v>556351</v>
      </c>
      <c r="DT77" s="261">
        <v>0</v>
      </c>
      <c r="DU77" s="261">
        <v>0</v>
      </c>
      <c r="DV77" s="261">
        <v>0</v>
      </c>
      <c r="DW77" s="261">
        <v>0</v>
      </c>
      <c r="DX77" s="261">
        <v>572152</v>
      </c>
      <c r="DY77" s="261">
        <v>563835</v>
      </c>
      <c r="DZ77" s="261">
        <v>0</v>
      </c>
      <c r="EA77" s="261">
        <v>0</v>
      </c>
      <c r="EB77" s="261">
        <v>0</v>
      </c>
      <c r="EC77" s="261">
        <v>0</v>
      </c>
      <c r="ED77" s="261">
        <v>579781</v>
      </c>
      <c r="EE77" s="261">
        <v>571145</v>
      </c>
      <c r="EF77" s="261">
        <v>0</v>
      </c>
      <c r="EG77" s="261">
        <v>0</v>
      </c>
      <c r="EH77" s="261">
        <v>0</v>
      </c>
      <c r="EI77" s="261">
        <v>0</v>
      </c>
    </row>
    <row r="78" spans="1:146" x14ac:dyDescent="0.2">
      <c r="A78" s="190" t="s">
        <v>81</v>
      </c>
      <c r="B78" s="261" t="e">
        <v>#N/A</v>
      </c>
      <c r="C78" s="261" t="e">
        <v>#N/A</v>
      </c>
      <c r="D78" s="261">
        <v>0</v>
      </c>
      <c r="E78" s="261">
        <v>0</v>
      </c>
      <c r="F78" s="261">
        <v>0</v>
      </c>
      <c r="G78" s="261">
        <v>0</v>
      </c>
      <c r="H78" s="261" t="e">
        <v>#N/A</v>
      </c>
      <c r="I78" s="261" t="e">
        <v>#N/A</v>
      </c>
      <c r="J78" s="261">
        <v>0</v>
      </c>
      <c r="K78" s="261">
        <v>0</v>
      </c>
      <c r="L78" s="261">
        <v>0</v>
      </c>
      <c r="M78" s="261">
        <v>0</v>
      </c>
      <c r="N78" s="261" t="e">
        <v>#N/A</v>
      </c>
      <c r="O78" s="261" t="e">
        <v>#N/A</v>
      </c>
      <c r="P78" s="261">
        <v>0</v>
      </c>
      <c r="Q78" s="261">
        <v>0</v>
      </c>
      <c r="R78" s="261">
        <v>0</v>
      </c>
      <c r="S78" s="261">
        <v>0</v>
      </c>
      <c r="T78" s="261" t="e">
        <v>#N/A</v>
      </c>
      <c r="U78" s="261" t="e">
        <v>#N/A</v>
      </c>
      <c r="V78" s="261">
        <v>0</v>
      </c>
      <c r="W78" s="261">
        <v>0</v>
      </c>
      <c r="X78" s="261">
        <v>0</v>
      </c>
      <c r="Y78" s="261">
        <v>0</v>
      </c>
      <c r="Z78" s="261" t="e">
        <v>#N/A</v>
      </c>
      <c r="AA78" s="261" t="e">
        <v>#N/A</v>
      </c>
      <c r="AB78" s="261">
        <v>0</v>
      </c>
      <c r="AC78" s="261">
        <v>0</v>
      </c>
      <c r="AD78" s="261">
        <v>0</v>
      </c>
      <c r="AE78" s="261">
        <v>0</v>
      </c>
      <c r="AF78" s="261" t="e">
        <v>#N/A</v>
      </c>
      <c r="AG78" s="261" t="e">
        <v>#N/A</v>
      </c>
      <c r="AH78" s="261">
        <v>0</v>
      </c>
      <c r="AI78" s="261">
        <v>0</v>
      </c>
      <c r="AJ78" s="261">
        <v>0</v>
      </c>
      <c r="AK78" s="261">
        <v>0</v>
      </c>
      <c r="AL78" s="261" t="e">
        <v>#N/A</v>
      </c>
      <c r="AM78" s="261" t="e">
        <v>#N/A</v>
      </c>
      <c r="AN78" s="261">
        <v>0</v>
      </c>
      <c r="AO78" s="261">
        <v>0</v>
      </c>
      <c r="AP78" s="261">
        <v>0</v>
      </c>
      <c r="AQ78" s="261">
        <v>0</v>
      </c>
      <c r="AR78" s="261" t="e">
        <v>#N/A</v>
      </c>
      <c r="AS78" s="261" t="e">
        <v>#N/A</v>
      </c>
      <c r="AT78" s="261">
        <v>0</v>
      </c>
      <c r="AU78" s="261">
        <v>0</v>
      </c>
      <c r="AV78" s="261">
        <v>0</v>
      </c>
      <c r="AW78" s="261">
        <v>0</v>
      </c>
      <c r="AX78" s="261" t="e">
        <v>#N/A</v>
      </c>
      <c r="AY78" s="261" t="e">
        <v>#N/A</v>
      </c>
      <c r="AZ78" s="261">
        <v>0</v>
      </c>
      <c r="BA78" s="261">
        <v>0</v>
      </c>
      <c r="BB78" s="261">
        <v>0</v>
      </c>
      <c r="BC78" s="261">
        <v>0</v>
      </c>
      <c r="BD78" s="261" t="e">
        <v>#N/A</v>
      </c>
      <c r="BE78" s="261" t="e">
        <v>#N/A</v>
      </c>
      <c r="BF78" s="261">
        <v>0</v>
      </c>
      <c r="BG78" s="261">
        <v>0</v>
      </c>
      <c r="BH78" s="261">
        <v>0</v>
      </c>
      <c r="BI78" s="261">
        <v>0</v>
      </c>
      <c r="BJ78" s="261" t="e">
        <v>#N/A</v>
      </c>
      <c r="BK78" s="261" t="e">
        <v>#N/A</v>
      </c>
      <c r="BL78" s="261">
        <v>0</v>
      </c>
      <c r="BM78" s="261">
        <v>0</v>
      </c>
      <c r="BN78" s="261">
        <v>0</v>
      </c>
      <c r="BO78" s="261">
        <v>0</v>
      </c>
      <c r="BP78" s="261" t="e">
        <v>#N/A</v>
      </c>
      <c r="BQ78" s="261" t="e">
        <v>#N/A</v>
      </c>
      <c r="BR78" s="261">
        <v>0</v>
      </c>
      <c r="BS78" s="261">
        <v>0</v>
      </c>
      <c r="BT78" s="261">
        <v>0</v>
      </c>
      <c r="BU78" s="261">
        <v>0</v>
      </c>
      <c r="BV78" s="261" t="e">
        <v>#N/A</v>
      </c>
      <c r="BW78" s="261" t="e">
        <v>#N/A</v>
      </c>
      <c r="BX78" s="261">
        <v>0</v>
      </c>
      <c r="BY78" s="261">
        <v>0</v>
      </c>
      <c r="BZ78" s="261">
        <v>0</v>
      </c>
      <c r="CA78" s="261">
        <v>0</v>
      </c>
      <c r="CB78" s="261" t="e">
        <v>#N/A</v>
      </c>
      <c r="CC78" s="261" t="e">
        <v>#N/A</v>
      </c>
      <c r="CD78" s="261">
        <v>0</v>
      </c>
      <c r="CE78" s="261">
        <v>0</v>
      </c>
      <c r="CF78" s="261">
        <v>0</v>
      </c>
      <c r="CG78" s="261">
        <v>0</v>
      </c>
      <c r="CH78" s="261" t="e">
        <v>#N/A</v>
      </c>
      <c r="CI78" s="261" t="e">
        <v>#N/A</v>
      </c>
      <c r="CJ78" s="261">
        <v>0</v>
      </c>
      <c r="CK78" s="261">
        <v>0</v>
      </c>
      <c r="CL78" s="261">
        <v>0</v>
      </c>
      <c r="CM78" s="261">
        <v>0</v>
      </c>
      <c r="CN78" s="261" t="e">
        <v>#N/A</v>
      </c>
      <c r="CO78" s="261" t="e">
        <v>#N/A</v>
      </c>
      <c r="CP78" s="261">
        <v>0</v>
      </c>
      <c r="CQ78" s="261">
        <v>0</v>
      </c>
      <c r="CR78" s="261">
        <v>0</v>
      </c>
      <c r="CS78" s="261">
        <v>0</v>
      </c>
      <c r="CT78" s="261" t="e">
        <v>#N/A</v>
      </c>
      <c r="CU78" s="261" t="e">
        <v>#N/A</v>
      </c>
      <c r="CV78" s="261">
        <v>0</v>
      </c>
      <c r="CW78" s="261">
        <v>0</v>
      </c>
      <c r="CX78" s="261">
        <v>0</v>
      </c>
      <c r="CY78" s="261">
        <v>0</v>
      </c>
      <c r="CZ78" s="261" t="e">
        <v>#N/A</v>
      </c>
      <c r="DA78" s="261" t="e">
        <v>#N/A</v>
      </c>
      <c r="DB78" s="261">
        <v>0</v>
      </c>
      <c r="DC78" s="261">
        <v>0</v>
      </c>
      <c r="DD78" s="261">
        <v>0</v>
      </c>
      <c r="DE78" s="261">
        <v>0</v>
      </c>
      <c r="DF78" s="261" t="e">
        <v>#N/A</v>
      </c>
      <c r="DG78" s="261" t="e">
        <v>#N/A</v>
      </c>
      <c r="DH78" s="261">
        <v>0</v>
      </c>
      <c r="DI78" s="261">
        <v>0</v>
      </c>
      <c r="DJ78" s="261">
        <v>0</v>
      </c>
      <c r="DK78" s="261">
        <v>0</v>
      </c>
      <c r="DL78" s="261" t="e">
        <v>#N/A</v>
      </c>
      <c r="DM78" s="261" t="e">
        <v>#N/A</v>
      </c>
      <c r="DN78" s="261">
        <v>0</v>
      </c>
      <c r="DO78" s="261">
        <v>0</v>
      </c>
      <c r="DP78" s="261">
        <v>0</v>
      </c>
      <c r="DQ78" s="261">
        <v>0</v>
      </c>
      <c r="DR78" s="261" t="e">
        <v>#N/A</v>
      </c>
      <c r="DS78" s="261" t="e">
        <v>#N/A</v>
      </c>
      <c r="DT78" s="261">
        <v>0</v>
      </c>
      <c r="DU78" s="261">
        <v>0</v>
      </c>
      <c r="DV78" s="261">
        <v>0</v>
      </c>
      <c r="DW78" s="261">
        <v>0</v>
      </c>
      <c r="DX78" s="261" t="e">
        <v>#N/A</v>
      </c>
      <c r="DY78" s="261" t="e">
        <v>#N/A</v>
      </c>
      <c r="DZ78" s="261">
        <v>0</v>
      </c>
      <c r="EA78" s="261">
        <v>0</v>
      </c>
      <c r="EB78" s="261">
        <v>0</v>
      </c>
      <c r="EC78" s="261">
        <v>0</v>
      </c>
      <c r="ED78" s="261" t="e">
        <v>#N/A</v>
      </c>
      <c r="EE78" s="261" t="e">
        <v>#N/A</v>
      </c>
      <c r="EF78" s="261">
        <v>0</v>
      </c>
      <c r="EG78" s="261">
        <v>0</v>
      </c>
      <c r="EH78" s="261">
        <v>0</v>
      </c>
      <c r="EI78" s="261">
        <v>0</v>
      </c>
    </row>
    <row r="79" spans="1:146" x14ac:dyDescent="0.2">
      <c r="A79" s="207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1"/>
      <c r="AG79" s="191"/>
      <c r="AH79" s="208"/>
      <c r="AI79" s="112"/>
      <c r="AJ79" s="112"/>
      <c r="AK79" s="112"/>
    </row>
    <row r="80" spans="1:146" x14ac:dyDescent="0.2">
      <c r="A80" s="207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BL80" s="113"/>
      <c r="BM80" s="113"/>
      <c r="BN80" s="112"/>
      <c r="BO80" s="112"/>
      <c r="BR80" s="113"/>
      <c r="BS80" s="113"/>
      <c r="BT80" s="112"/>
      <c r="BU80" s="112"/>
    </row>
    <row r="81" spans="1:146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EK81" s="113"/>
      <c r="EL81" s="113"/>
      <c r="EM81" s="112"/>
      <c r="EN81" s="112"/>
      <c r="EO81" s="112"/>
      <c r="EP81" s="112"/>
    </row>
    <row r="82" spans="1:146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EK82" s="113"/>
      <c r="EL82" s="113"/>
      <c r="EM82" s="112"/>
      <c r="EN82" s="112"/>
      <c r="EO82" s="112"/>
      <c r="EP82" s="112"/>
    </row>
    <row r="83" spans="1:146" x14ac:dyDescent="0.2">
      <c r="A83" s="207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</row>
    <row r="84" spans="1:146" x14ac:dyDescent="0.2">
      <c r="A84" s="207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</row>
    <row r="85" spans="1:146" x14ac:dyDescent="0.2">
      <c r="A85" s="207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</row>
    <row r="86" spans="1:146" x14ac:dyDescent="0.2">
      <c r="A86" s="207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</row>
    <row r="87" spans="1:146" x14ac:dyDescent="0.2">
      <c r="A87" s="207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</row>
    <row r="88" spans="1:146" x14ac:dyDescent="0.2">
      <c r="A88" s="207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</row>
    <row r="89" spans="1:146" x14ac:dyDescent="0.2">
      <c r="A89" s="207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</row>
    <row r="90" spans="1:146" x14ac:dyDescent="0.2">
      <c r="A90" s="207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</row>
    <row r="91" spans="1:146" x14ac:dyDescent="0.2">
      <c r="A91" s="207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</row>
    <row r="92" spans="1:146" x14ac:dyDescent="0.2">
      <c r="A92" s="207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</row>
    <row r="93" spans="1:146" x14ac:dyDescent="0.2">
      <c r="A93" s="207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</row>
    <row r="94" spans="1:146" x14ac:dyDescent="0.2">
      <c r="A94" s="207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</row>
    <row r="95" spans="1:146" x14ac:dyDescent="0.2">
      <c r="A95" s="207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</row>
    <row r="96" spans="1:146" x14ac:dyDescent="0.2">
      <c r="A96" s="207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</row>
    <row r="97" spans="1:61" x14ac:dyDescent="0.2">
      <c r="A97" s="20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</row>
    <row r="98" spans="1:61" x14ac:dyDescent="0.2">
      <c r="A98" s="207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</row>
    <row r="99" spans="1:61" x14ac:dyDescent="0.2">
      <c r="A99" s="190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</row>
    <row r="100" spans="1:61" x14ac:dyDescent="0.2">
      <c r="A100" s="190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</row>
    <row r="101" spans="1:61" x14ac:dyDescent="0.2">
      <c r="A101" s="207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</row>
    <row r="102" spans="1:61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</row>
    <row r="103" spans="1:61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</row>
    <row r="104" spans="1:61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</row>
    <row r="105" spans="1:61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</row>
    <row r="106" spans="1:61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</row>
    <row r="107" spans="1:61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</row>
    <row r="108" spans="1:61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</row>
    <row r="109" spans="1:61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</row>
    <row r="110" spans="1:61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</row>
    <row r="111" spans="1:61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</row>
    <row r="112" spans="1:61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</row>
    <row r="113" spans="2:61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</row>
    <row r="114" spans="2:61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</row>
    <row r="115" spans="2:61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</row>
    <row r="116" spans="2:61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</row>
    <row r="117" spans="2:61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</row>
    <row r="118" spans="2:61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</row>
    <row r="119" spans="2:61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</row>
    <row r="120" spans="2:61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</row>
    <row r="121" spans="2:61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</row>
    <row r="122" spans="2:61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</row>
    <row r="123" spans="2:61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</row>
    <row r="124" spans="2:61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</row>
    <row r="125" spans="2:61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</row>
    <row r="126" spans="2:61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</row>
    <row r="127" spans="2:61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</row>
    <row r="128" spans="2:61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</row>
    <row r="129" spans="2:61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</row>
    <row r="130" spans="2:61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</row>
    <row r="131" spans="2:61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</row>
    <row r="132" spans="2:61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</row>
    <row r="133" spans="2:61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</row>
    <row r="134" spans="2:61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</row>
    <row r="135" spans="2:61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</row>
    <row r="136" spans="2:61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</row>
    <row r="137" spans="2:61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</row>
    <row r="138" spans="2:61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</row>
    <row r="139" spans="2:61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</row>
    <row r="140" spans="2:6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</row>
    <row r="141" spans="2:61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</row>
    <row r="142" spans="2:61" x14ac:dyDescent="0.2">
      <c r="BD142" s="156"/>
    </row>
    <row r="143" spans="2:61" x14ac:dyDescent="0.2">
      <c r="BD143" s="156"/>
    </row>
    <row r="144" spans="2:61" x14ac:dyDescent="0.2">
      <c r="BD144" s="156"/>
    </row>
    <row r="145" spans="56:56" x14ac:dyDescent="0.2">
      <c r="BD145" s="156"/>
    </row>
    <row r="146" spans="56:56" x14ac:dyDescent="0.2">
      <c r="BD146" s="156"/>
    </row>
    <row r="147" spans="56:56" x14ac:dyDescent="0.2">
      <c r="BD147" s="156"/>
    </row>
  </sheetData>
  <phoneticPr fontId="19" type="noConversion"/>
  <pageMargins left="0.25" right="0.5" top="1" bottom="1" header="0.5" footer="0.5"/>
  <pageSetup scale="76" fitToWidth="6" orientation="landscape" r:id="rId1"/>
  <headerFooter alignWithMargins="0">
    <oddFooter>&amp;CPopulations by Race and Sex</oddFooter>
  </headerFooter>
  <rowBreaks count="1" manualBreakCount="1">
    <brk id="37" max="65535" man="1"/>
  </rowBreaks>
  <colBreaks count="2" manualBreakCount="2">
    <brk id="13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</sheetPr>
  <dimension ref="A1:BU141"/>
  <sheetViews>
    <sheetView topLeftCell="B1" zoomScaleNormal="100" workbookViewId="0">
      <selection activeCell="B1" sqref="B1"/>
    </sheetView>
  </sheetViews>
  <sheetFormatPr defaultRowHeight="12.75" x14ac:dyDescent="0.2"/>
  <cols>
    <col min="1" max="1" width="38" style="99" hidden="1" customWidth="1"/>
    <col min="2" max="2" width="103.85546875" style="99" bestFit="1" customWidth="1"/>
    <col min="3" max="3" width="6.28515625" style="99" bestFit="1" customWidth="1"/>
    <col min="4" max="4" width="96.42578125" style="99" bestFit="1" customWidth="1"/>
    <col min="5" max="6" width="9.5703125" style="215" bestFit="1" customWidth="1"/>
    <col min="7" max="7" width="9.5703125" style="227" bestFit="1" customWidth="1"/>
    <col min="8" max="9" width="9.5703125" style="215" bestFit="1" customWidth="1"/>
    <col min="10" max="10" width="9.5703125" style="227" bestFit="1" customWidth="1"/>
    <col min="11" max="12" width="9.5703125" style="215" bestFit="1" customWidth="1"/>
    <col min="13" max="13" width="9.5703125" style="227" bestFit="1" customWidth="1"/>
    <col min="14" max="15" width="9.5703125" style="215" bestFit="1" customWidth="1"/>
    <col min="16" max="16" width="9.5703125" style="227" bestFit="1" customWidth="1"/>
    <col min="17" max="18" width="9.5703125" style="225" bestFit="1" customWidth="1"/>
    <col min="19" max="19" width="9.5703125" style="227" bestFit="1" customWidth="1"/>
    <col min="20" max="21" width="9.5703125" style="215" bestFit="1" customWidth="1"/>
    <col min="22" max="22" width="9.5703125" style="227" bestFit="1" customWidth="1"/>
    <col min="23" max="24" width="9.5703125" style="215" bestFit="1" customWidth="1"/>
    <col min="25" max="25" width="9.5703125" style="227" bestFit="1" customWidth="1"/>
    <col min="26" max="27" width="9.5703125" style="215" bestFit="1" customWidth="1"/>
    <col min="28" max="28" width="9.5703125" style="227" bestFit="1" customWidth="1"/>
    <col min="29" max="30" width="9.5703125" style="215" bestFit="1" customWidth="1"/>
    <col min="31" max="31" width="9.5703125" style="227" bestFit="1" customWidth="1"/>
    <col min="32" max="33" width="9.5703125" style="215" bestFit="1" customWidth="1"/>
    <col min="34" max="34" width="9.5703125" style="227" bestFit="1" customWidth="1"/>
    <col min="35" max="49" width="9.5703125" style="99" bestFit="1" customWidth="1"/>
    <col min="50" max="16384" width="9.140625" style="99"/>
  </cols>
  <sheetData>
    <row r="1" spans="1:73" ht="18" customHeight="1" x14ac:dyDescent="0.25">
      <c r="B1" s="164" t="s">
        <v>282</v>
      </c>
    </row>
    <row r="2" spans="1:73" ht="12.75" customHeight="1" x14ac:dyDescent="0.2">
      <c r="B2" s="165" t="s">
        <v>255</v>
      </c>
    </row>
    <row r="3" spans="1:73" x14ac:dyDescent="0.2">
      <c r="B3" s="165" t="s">
        <v>338</v>
      </c>
    </row>
    <row r="4" spans="1:73" x14ac:dyDescent="0.2">
      <c r="B4" s="249" t="s">
        <v>339</v>
      </c>
    </row>
    <row r="6" spans="1:73" x14ac:dyDescent="0.2">
      <c r="B6" s="141"/>
      <c r="C6" s="141"/>
      <c r="D6" s="141"/>
      <c r="E6" s="216" t="s">
        <v>256</v>
      </c>
      <c r="F6" s="216" t="s">
        <v>257</v>
      </c>
      <c r="G6" s="228" t="s">
        <v>258</v>
      </c>
      <c r="H6" s="216" t="s">
        <v>256</v>
      </c>
      <c r="I6" s="216" t="s">
        <v>257</v>
      </c>
      <c r="J6" s="228" t="s">
        <v>258</v>
      </c>
      <c r="K6" s="216" t="s">
        <v>256</v>
      </c>
      <c r="L6" s="216" t="s">
        <v>257</v>
      </c>
      <c r="M6" s="228" t="s">
        <v>258</v>
      </c>
      <c r="N6" s="216" t="s">
        <v>256</v>
      </c>
      <c r="O6" s="216" t="s">
        <v>257</v>
      </c>
      <c r="P6" s="228" t="s">
        <v>258</v>
      </c>
      <c r="Q6" s="245" t="s">
        <v>256</v>
      </c>
      <c r="R6" s="245" t="s">
        <v>257</v>
      </c>
      <c r="S6" s="228" t="s">
        <v>258</v>
      </c>
      <c r="T6" s="216" t="s">
        <v>256</v>
      </c>
      <c r="U6" s="216" t="s">
        <v>257</v>
      </c>
      <c r="V6" s="228" t="s">
        <v>258</v>
      </c>
      <c r="W6" s="216" t="s">
        <v>256</v>
      </c>
      <c r="X6" s="216" t="s">
        <v>257</v>
      </c>
      <c r="Y6" s="228" t="s">
        <v>258</v>
      </c>
      <c r="Z6" s="216" t="s">
        <v>256</v>
      </c>
      <c r="AA6" s="216" t="s">
        <v>257</v>
      </c>
      <c r="AB6" s="228" t="s">
        <v>258</v>
      </c>
      <c r="AC6" s="216" t="s">
        <v>301</v>
      </c>
      <c r="AD6" s="216" t="s">
        <v>302</v>
      </c>
      <c r="AE6" s="228" t="s">
        <v>258</v>
      </c>
      <c r="AF6" s="216" t="s">
        <v>301</v>
      </c>
      <c r="AG6" s="216" t="s">
        <v>302</v>
      </c>
      <c r="AH6" s="228" t="s">
        <v>258</v>
      </c>
      <c r="AI6" s="216" t="s">
        <v>301</v>
      </c>
      <c r="AJ6" s="216" t="s">
        <v>302</v>
      </c>
      <c r="AK6" s="228" t="s">
        <v>258</v>
      </c>
      <c r="AL6" s="216" t="s">
        <v>301</v>
      </c>
      <c r="AM6" s="216" t="s">
        <v>302</v>
      </c>
      <c r="AN6" s="228" t="s">
        <v>258</v>
      </c>
      <c r="AO6" s="216" t="s">
        <v>301</v>
      </c>
      <c r="AP6" s="216" t="s">
        <v>302</v>
      </c>
      <c r="AQ6" s="228" t="s">
        <v>258</v>
      </c>
      <c r="AR6" s="216" t="s">
        <v>301</v>
      </c>
      <c r="AS6" s="216" t="s">
        <v>302</v>
      </c>
      <c r="AT6" s="228" t="s">
        <v>258</v>
      </c>
      <c r="AU6" s="216" t="s">
        <v>301</v>
      </c>
      <c r="AV6" s="216" t="s">
        <v>302</v>
      </c>
      <c r="AW6" s="228" t="s">
        <v>258</v>
      </c>
      <c r="AX6" s="216" t="s">
        <v>301</v>
      </c>
      <c r="AY6" s="216" t="s">
        <v>302</v>
      </c>
      <c r="AZ6" s="228" t="s">
        <v>258</v>
      </c>
      <c r="BA6" s="216" t="s">
        <v>301</v>
      </c>
      <c r="BB6" s="216" t="s">
        <v>302</v>
      </c>
      <c r="BC6" s="228" t="s">
        <v>258</v>
      </c>
      <c r="BD6" s="216" t="s">
        <v>301</v>
      </c>
      <c r="BE6" s="216" t="s">
        <v>302</v>
      </c>
      <c r="BF6" s="228" t="s">
        <v>258</v>
      </c>
      <c r="BG6" s="216" t="s">
        <v>301</v>
      </c>
      <c r="BH6" s="216" t="s">
        <v>302</v>
      </c>
      <c r="BI6" s="228" t="s">
        <v>258</v>
      </c>
      <c r="BJ6" s="216" t="s">
        <v>301</v>
      </c>
      <c r="BK6" s="216" t="s">
        <v>302</v>
      </c>
      <c r="BL6" s="228" t="s">
        <v>258</v>
      </c>
      <c r="BM6" s="216" t="s">
        <v>301</v>
      </c>
      <c r="BN6" s="216" t="s">
        <v>302</v>
      </c>
      <c r="BO6" s="228" t="s">
        <v>258</v>
      </c>
      <c r="BP6" s="216" t="s">
        <v>301</v>
      </c>
      <c r="BQ6" s="216" t="s">
        <v>302</v>
      </c>
      <c r="BR6" s="228" t="s">
        <v>258</v>
      </c>
      <c r="BS6" s="216" t="s">
        <v>301</v>
      </c>
      <c r="BT6" s="216" t="s">
        <v>302</v>
      </c>
      <c r="BU6" s="228" t="s">
        <v>258</v>
      </c>
    </row>
    <row r="7" spans="1:73" x14ac:dyDescent="0.2">
      <c r="B7" s="141"/>
      <c r="C7" s="141"/>
      <c r="D7" s="141"/>
      <c r="E7" s="216" t="s">
        <v>317</v>
      </c>
      <c r="F7" s="216" t="s">
        <v>317</v>
      </c>
      <c r="G7" s="216" t="s">
        <v>317</v>
      </c>
      <c r="H7" s="216" t="s">
        <v>318</v>
      </c>
      <c r="I7" s="216" t="s">
        <v>318</v>
      </c>
      <c r="J7" s="216" t="s">
        <v>318</v>
      </c>
      <c r="K7" s="216" t="s">
        <v>319</v>
      </c>
      <c r="L7" s="216" t="s">
        <v>319</v>
      </c>
      <c r="M7" s="216" t="s">
        <v>319</v>
      </c>
      <c r="N7" s="216" t="s">
        <v>320</v>
      </c>
      <c r="O7" s="216" t="s">
        <v>320</v>
      </c>
      <c r="P7" s="216" t="s">
        <v>320</v>
      </c>
      <c r="Q7" s="216" t="s">
        <v>321</v>
      </c>
      <c r="R7" s="216" t="s">
        <v>321</v>
      </c>
      <c r="S7" s="216" t="s">
        <v>321</v>
      </c>
      <c r="T7" s="216" t="s">
        <v>259</v>
      </c>
      <c r="U7" s="216" t="s">
        <v>259</v>
      </c>
      <c r="V7" s="228" t="s">
        <v>259</v>
      </c>
      <c r="W7" s="216" t="s">
        <v>272</v>
      </c>
      <c r="X7" s="216" t="s">
        <v>272</v>
      </c>
      <c r="Y7" s="228" t="s">
        <v>272</v>
      </c>
      <c r="Z7" s="226" t="s">
        <v>284</v>
      </c>
      <c r="AA7" s="226" t="s">
        <v>284</v>
      </c>
      <c r="AB7" s="240" t="s">
        <v>284</v>
      </c>
      <c r="AC7" s="226" t="s">
        <v>300</v>
      </c>
      <c r="AD7" s="226" t="s">
        <v>300</v>
      </c>
      <c r="AE7" s="240" t="s">
        <v>300</v>
      </c>
      <c r="AF7" s="226" t="s">
        <v>307</v>
      </c>
      <c r="AG7" s="226" t="s">
        <v>307</v>
      </c>
      <c r="AH7" s="240" t="s">
        <v>307</v>
      </c>
      <c r="AI7" s="226" t="s">
        <v>313</v>
      </c>
      <c r="AJ7" s="226" t="s">
        <v>313</v>
      </c>
      <c r="AK7" s="226" t="s">
        <v>313</v>
      </c>
      <c r="AL7" s="226" t="s">
        <v>316</v>
      </c>
      <c r="AM7" s="226" t="s">
        <v>316</v>
      </c>
      <c r="AN7" s="226" t="s">
        <v>316</v>
      </c>
      <c r="AO7" s="226" t="s">
        <v>323</v>
      </c>
      <c r="AP7" s="226" t="s">
        <v>323</v>
      </c>
      <c r="AQ7" s="226" t="s">
        <v>323</v>
      </c>
      <c r="AR7" s="226" t="s">
        <v>324</v>
      </c>
      <c r="AS7" s="226" t="s">
        <v>324</v>
      </c>
      <c r="AT7" s="226" t="s">
        <v>324</v>
      </c>
      <c r="AU7" s="226" t="s">
        <v>325</v>
      </c>
      <c r="AV7" s="226" t="s">
        <v>325</v>
      </c>
      <c r="AW7" s="226" t="s">
        <v>325</v>
      </c>
      <c r="AX7" s="226" t="s">
        <v>326</v>
      </c>
      <c r="AY7" s="226" t="s">
        <v>326</v>
      </c>
      <c r="AZ7" s="226" t="s">
        <v>326</v>
      </c>
      <c r="BA7" s="226" t="s">
        <v>329</v>
      </c>
      <c r="BB7" s="226" t="s">
        <v>329</v>
      </c>
      <c r="BC7" s="226" t="s">
        <v>329</v>
      </c>
      <c r="BD7" s="226" t="s">
        <v>330</v>
      </c>
      <c r="BE7" s="226" t="s">
        <v>330</v>
      </c>
      <c r="BF7" s="226" t="s">
        <v>330</v>
      </c>
      <c r="BG7" s="226" t="s">
        <v>331</v>
      </c>
      <c r="BH7" s="226" t="s">
        <v>331</v>
      </c>
      <c r="BI7" s="226" t="s">
        <v>331</v>
      </c>
      <c r="BJ7" s="226" t="s">
        <v>332</v>
      </c>
      <c r="BK7" s="226" t="s">
        <v>332</v>
      </c>
      <c r="BL7" s="226" t="s">
        <v>332</v>
      </c>
      <c r="BM7" s="226" t="s">
        <v>333</v>
      </c>
      <c r="BN7" s="226" t="s">
        <v>333</v>
      </c>
      <c r="BO7" s="226" t="s">
        <v>333</v>
      </c>
      <c r="BP7" s="226" t="s">
        <v>334</v>
      </c>
      <c r="BQ7" s="226" t="s">
        <v>334</v>
      </c>
      <c r="BR7" s="226" t="s">
        <v>334</v>
      </c>
      <c r="BS7" s="226" t="s">
        <v>335</v>
      </c>
      <c r="BT7" s="226" t="s">
        <v>335</v>
      </c>
      <c r="BU7" s="226" t="s">
        <v>335</v>
      </c>
    </row>
    <row r="8" spans="1:73" x14ac:dyDescent="0.2">
      <c r="B8" s="166" t="s">
        <v>260</v>
      </c>
      <c r="C8" s="167" t="s">
        <v>261</v>
      </c>
      <c r="D8" s="166" t="s">
        <v>262</v>
      </c>
      <c r="E8" s="217" t="s">
        <v>97</v>
      </c>
      <c r="F8" s="217" t="s">
        <v>97</v>
      </c>
      <c r="G8" s="229" t="s">
        <v>96</v>
      </c>
      <c r="H8" s="217" t="s">
        <v>97</v>
      </c>
      <c r="I8" s="217" t="s">
        <v>97</v>
      </c>
      <c r="J8" s="229" t="s">
        <v>96</v>
      </c>
      <c r="K8" s="217" t="s">
        <v>97</v>
      </c>
      <c r="L8" s="217" t="s">
        <v>97</v>
      </c>
      <c r="M8" s="229" t="s">
        <v>96</v>
      </c>
      <c r="N8" s="217" t="s">
        <v>97</v>
      </c>
      <c r="O8" s="217" t="s">
        <v>97</v>
      </c>
      <c r="P8" s="229" t="s">
        <v>96</v>
      </c>
      <c r="Q8" s="246" t="s">
        <v>97</v>
      </c>
      <c r="R8" s="246" t="s">
        <v>97</v>
      </c>
      <c r="S8" s="229" t="s">
        <v>96</v>
      </c>
      <c r="T8" s="217" t="s">
        <v>97</v>
      </c>
      <c r="U8" s="217" t="s">
        <v>97</v>
      </c>
      <c r="V8" s="229" t="s">
        <v>96</v>
      </c>
      <c r="W8" s="217" t="s">
        <v>97</v>
      </c>
      <c r="X8" s="217" t="s">
        <v>97</v>
      </c>
      <c r="Y8" s="229" t="s">
        <v>96</v>
      </c>
      <c r="Z8" s="217" t="s">
        <v>97</v>
      </c>
      <c r="AA8" s="217" t="s">
        <v>97</v>
      </c>
      <c r="AB8" s="229" t="s">
        <v>96</v>
      </c>
      <c r="AC8" s="217" t="s">
        <v>303</v>
      </c>
      <c r="AD8" s="217" t="s">
        <v>303</v>
      </c>
      <c r="AE8" s="229" t="s">
        <v>304</v>
      </c>
      <c r="AF8" s="217" t="s">
        <v>303</v>
      </c>
      <c r="AG8" s="217" t="s">
        <v>303</v>
      </c>
      <c r="AH8" s="229" t="s">
        <v>304</v>
      </c>
      <c r="AI8" s="217" t="s">
        <v>303</v>
      </c>
      <c r="AJ8" s="217" t="s">
        <v>303</v>
      </c>
      <c r="AK8" s="229" t="s">
        <v>304</v>
      </c>
      <c r="AL8" s="217" t="s">
        <v>303</v>
      </c>
      <c r="AM8" s="217" t="s">
        <v>303</v>
      </c>
      <c r="AN8" s="229" t="s">
        <v>304</v>
      </c>
      <c r="AO8" s="217" t="s">
        <v>303</v>
      </c>
      <c r="AP8" s="217" t="s">
        <v>303</v>
      </c>
      <c r="AQ8" s="229" t="s">
        <v>304</v>
      </c>
      <c r="AR8" s="217" t="s">
        <v>303</v>
      </c>
      <c r="AS8" s="217" t="s">
        <v>303</v>
      </c>
      <c r="AT8" s="229" t="s">
        <v>304</v>
      </c>
      <c r="AU8" s="217" t="s">
        <v>303</v>
      </c>
      <c r="AV8" s="217" t="s">
        <v>303</v>
      </c>
      <c r="AW8" s="229" t="s">
        <v>304</v>
      </c>
      <c r="AX8" s="217" t="s">
        <v>303</v>
      </c>
      <c r="AY8" s="217" t="s">
        <v>303</v>
      </c>
      <c r="AZ8" s="229" t="s">
        <v>304</v>
      </c>
      <c r="BA8" s="217" t="s">
        <v>303</v>
      </c>
      <c r="BB8" s="217" t="s">
        <v>303</v>
      </c>
      <c r="BC8" s="229" t="s">
        <v>304</v>
      </c>
      <c r="BD8" s="217" t="s">
        <v>303</v>
      </c>
      <c r="BE8" s="217" t="s">
        <v>303</v>
      </c>
      <c r="BF8" s="229" t="s">
        <v>304</v>
      </c>
      <c r="BG8" s="217" t="s">
        <v>303</v>
      </c>
      <c r="BH8" s="217" t="s">
        <v>303</v>
      </c>
      <c r="BI8" s="229" t="s">
        <v>304</v>
      </c>
      <c r="BJ8" s="217" t="s">
        <v>303</v>
      </c>
      <c r="BK8" s="217" t="s">
        <v>303</v>
      </c>
      <c r="BL8" s="229" t="s">
        <v>304</v>
      </c>
      <c r="BM8" s="217" t="s">
        <v>303</v>
      </c>
      <c r="BN8" s="217" t="s">
        <v>303</v>
      </c>
      <c r="BO8" s="229" t="s">
        <v>304</v>
      </c>
      <c r="BP8" s="217" t="s">
        <v>303</v>
      </c>
      <c r="BQ8" s="217" t="s">
        <v>303</v>
      </c>
      <c r="BR8" s="229" t="s">
        <v>304</v>
      </c>
      <c r="BS8" s="217" t="s">
        <v>303</v>
      </c>
      <c r="BT8" s="217" t="s">
        <v>303</v>
      </c>
      <c r="BU8" s="229" t="s">
        <v>304</v>
      </c>
    </row>
    <row r="9" spans="1:73" s="141" customFormat="1" x14ac:dyDescent="0.2">
      <c r="A9" s="200" t="s">
        <v>340</v>
      </c>
      <c r="B9" s="201" t="s">
        <v>253</v>
      </c>
      <c r="C9" s="201" t="s">
        <v>263</v>
      </c>
      <c r="D9" s="202" t="s">
        <v>308</v>
      </c>
      <c r="E9" s="243" t="e">
        <v>#N/A</v>
      </c>
      <c r="F9" s="241">
        <v>4.6036679999999999</v>
      </c>
      <c r="G9" s="230" t="e">
        <v>#N/A</v>
      </c>
      <c r="H9" s="243">
        <v>17.004764000000002</v>
      </c>
      <c r="I9" s="241">
        <v>4.4771890000000001</v>
      </c>
      <c r="J9" s="230">
        <v>3.7980893815293482</v>
      </c>
      <c r="K9" s="243">
        <v>16.798645</v>
      </c>
      <c r="L9" s="241">
        <v>4.3778730000000001</v>
      </c>
      <c r="M9" s="230">
        <v>3.8371704706829091</v>
      </c>
      <c r="N9" s="243">
        <v>16.560497999999999</v>
      </c>
      <c r="O9" s="241">
        <v>4.2845300000000002</v>
      </c>
      <c r="P9" s="230">
        <v>3.8651842792558342</v>
      </c>
      <c r="Q9" s="243">
        <v>16.264498</v>
      </c>
      <c r="R9" s="241">
        <v>4.1629269999999998</v>
      </c>
      <c r="S9" s="230">
        <v>3.9069861181807899</v>
      </c>
      <c r="T9" s="243">
        <v>16.110035</v>
      </c>
      <c r="U9" s="241">
        <v>4.0234420000000002</v>
      </c>
      <c r="V9" s="230">
        <v>4.0040430556722324</v>
      </c>
      <c r="W9" s="243">
        <v>15.834552</v>
      </c>
      <c r="X9" s="241">
        <v>3.9525899999999998</v>
      </c>
      <c r="Y9" s="230">
        <v>4.0061205437447347</v>
      </c>
      <c r="Z9" s="243">
        <v>15.66595</v>
      </c>
      <c r="AA9" s="241">
        <v>3.8919549999999998</v>
      </c>
      <c r="AB9" s="230">
        <v>4.0252135494886252</v>
      </c>
      <c r="AC9" s="243">
        <v>15.489394000000001</v>
      </c>
      <c r="AD9" s="241">
        <v>3.8134139999999999</v>
      </c>
      <c r="AE9" s="230">
        <v>4.0618180979038732</v>
      </c>
      <c r="AF9" s="243">
        <v>15.596225</v>
      </c>
      <c r="AG9" s="241">
        <v>3.7943899999999999</v>
      </c>
      <c r="AH9" s="230">
        <v>4.110337893574461</v>
      </c>
      <c r="AI9" s="243">
        <v>15.584491999999999</v>
      </c>
      <c r="AJ9" s="243">
        <v>3.766721</v>
      </c>
      <c r="AK9" s="230">
        <v>4.1374160709009242</v>
      </c>
      <c r="AL9" s="243">
        <v>15.523524</v>
      </c>
      <c r="AM9" s="243">
        <v>3.7118280000000001</v>
      </c>
      <c r="AN9" s="230">
        <v>4.1821776224544882</v>
      </c>
      <c r="AO9" s="243">
        <v>15.534477000000001</v>
      </c>
      <c r="AP9" s="243">
        <v>3.6798829999999998</v>
      </c>
      <c r="AQ9" s="230">
        <v>4.2214594866195476</v>
      </c>
      <c r="AR9" s="243">
        <v>15.744185</v>
      </c>
      <c r="AS9" s="243">
        <v>3.6450610000000001</v>
      </c>
      <c r="AT9" s="230">
        <v>4.3193200333272888</v>
      </c>
      <c r="AU9" s="243">
        <v>15.917496999999999</v>
      </c>
      <c r="AV9" s="243">
        <v>3.6064090000000002</v>
      </c>
      <c r="AW9" s="230">
        <v>4.4136693869164585</v>
      </c>
      <c r="AX9" s="243">
        <v>16.050505999999999</v>
      </c>
      <c r="AY9" s="243">
        <v>3.6266690000000001</v>
      </c>
      <c r="AZ9" s="230">
        <v>4.4256881452374062</v>
      </c>
      <c r="BA9" s="243">
        <v>16.405967</v>
      </c>
      <c r="BB9" s="243">
        <v>3.6520459999999999</v>
      </c>
      <c r="BC9" s="230">
        <v>4.4922673482206958</v>
      </c>
      <c r="BD9" s="243">
        <v>16.527958999999999</v>
      </c>
      <c r="BE9" s="243">
        <v>3.668123</v>
      </c>
      <c r="BF9" s="230">
        <v>4.505835545863647</v>
      </c>
      <c r="BG9" s="243">
        <v>16.733805</v>
      </c>
      <c r="BH9" s="243">
        <v>3.678105</v>
      </c>
      <c r="BI9" s="230">
        <v>4.5495724020929256</v>
      </c>
      <c r="BJ9" s="243">
        <v>16.903303999999999</v>
      </c>
      <c r="BK9" s="243">
        <v>3.7547060000000001</v>
      </c>
      <c r="BL9" s="230">
        <v>4.5018981512800202</v>
      </c>
      <c r="BM9" s="243">
        <v>17.180731000000002</v>
      </c>
      <c r="BN9" s="243">
        <v>3.8029739999999999</v>
      </c>
      <c r="BO9" s="230">
        <v>4.5177092980388514</v>
      </c>
      <c r="BP9" s="243">
        <v>17.221979000000001</v>
      </c>
      <c r="BQ9" s="243">
        <v>3.8480490000000001</v>
      </c>
      <c r="BR9" s="230">
        <v>4.4755092775585759</v>
      </c>
      <c r="BS9" s="243">
        <v>17.239183000000001</v>
      </c>
      <c r="BT9" s="243">
        <v>3.8886099999999999</v>
      </c>
      <c r="BU9" s="230">
        <v>4.4332506988358311</v>
      </c>
    </row>
    <row r="10" spans="1:73" s="141" customFormat="1" x14ac:dyDescent="0.2">
      <c r="A10" s="200" t="s">
        <v>341</v>
      </c>
      <c r="B10" s="201" t="s">
        <v>253</v>
      </c>
      <c r="C10" s="201" t="s">
        <v>263</v>
      </c>
      <c r="D10" s="202" t="s">
        <v>100</v>
      </c>
      <c r="E10" s="243" t="e">
        <v>#N/A</v>
      </c>
      <c r="F10" s="241">
        <v>6.7232700000000003</v>
      </c>
      <c r="G10" s="230" t="e">
        <v>#N/A</v>
      </c>
      <c r="H10" s="243">
        <v>6.9424900000000003</v>
      </c>
      <c r="I10" s="241">
        <v>6.846819</v>
      </c>
      <c r="J10" s="230">
        <v>1.0139730581456878</v>
      </c>
      <c r="K10" s="243">
        <v>7.008623</v>
      </c>
      <c r="L10" s="241">
        <v>6.9454760000000002</v>
      </c>
      <c r="M10" s="230">
        <v>1.0090918174650665</v>
      </c>
      <c r="N10" s="243">
        <v>7.1509559999999999</v>
      </c>
      <c r="O10" s="241">
        <v>7.0863709999999998</v>
      </c>
      <c r="P10" s="230">
        <v>1.0091139738520605</v>
      </c>
      <c r="Q10" s="243">
        <v>7.3968389999999999</v>
      </c>
      <c r="R10" s="241">
        <v>7.1890650000000003</v>
      </c>
      <c r="S10" s="230">
        <v>1.0289013939921254</v>
      </c>
      <c r="T10" s="243">
        <v>7.5709390000000001</v>
      </c>
      <c r="U10" s="241">
        <v>7.3017659999999998</v>
      </c>
      <c r="V10" s="230">
        <v>1.0368640956174164</v>
      </c>
      <c r="W10" s="243">
        <v>7.7513249999999996</v>
      </c>
      <c r="X10" s="241">
        <v>7.4220579999999998</v>
      </c>
      <c r="Y10" s="230">
        <v>1.0443633019305427</v>
      </c>
      <c r="Z10" s="243">
        <v>7.7925420000000001</v>
      </c>
      <c r="AA10" s="241">
        <v>7.5543089999999999</v>
      </c>
      <c r="AB10" s="230">
        <v>1.0315360412183299</v>
      </c>
      <c r="AC10" s="243">
        <v>7.8372630000000001</v>
      </c>
      <c r="AD10" s="241">
        <v>7.633972</v>
      </c>
      <c r="AE10" s="230">
        <v>1.0266297806698794</v>
      </c>
      <c r="AF10" s="243">
        <v>7.9669249999999998</v>
      </c>
      <c r="AG10" s="241">
        <v>7.699471</v>
      </c>
      <c r="AH10" s="230">
        <v>1.0347366721687763</v>
      </c>
      <c r="AI10" s="243">
        <v>8.0097179999999994</v>
      </c>
      <c r="AJ10" s="243">
        <v>7.8020139999999998</v>
      </c>
      <c r="AK10" s="230">
        <v>1.0266218440520614</v>
      </c>
      <c r="AL10" s="243">
        <v>7.8861379999999999</v>
      </c>
      <c r="AM10" s="243">
        <v>7.8666280000000004</v>
      </c>
      <c r="AN10" s="230">
        <v>1.0024800969360697</v>
      </c>
      <c r="AO10" s="243">
        <v>7.953843</v>
      </c>
      <c r="AP10" s="243">
        <v>7.8733579999999996</v>
      </c>
      <c r="AQ10" s="230">
        <v>1.0102224489220484</v>
      </c>
      <c r="AR10" s="243">
        <v>7.970307</v>
      </c>
      <c r="AS10" s="243">
        <v>7.8763639999999997</v>
      </c>
      <c r="AT10" s="230">
        <v>1.0119272039738134</v>
      </c>
      <c r="AU10" s="243">
        <v>7.9019680000000001</v>
      </c>
      <c r="AV10" s="243">
        <v>7.8626009999999997</v>
      </c>
      <c r="AW10" s="230">
        <v>1.0050068673203689</v>
      </c>
      <c r="AX10" s="243">
        <v>7.8704789999999996</v>
      </c>
      <c r="AY10" s="243">
        <v>7.806381</v>
      </c>
      <c r="AZ10" s="230">
        <v>1.0082109750984483</v>
      </c>
      <c r="BA10" s="243">
        <v>7.9524860000000004</v>
      </c>
      <c r="BB10" s="243">
        <v>7.7627949999999997</v>
      </c>
      <c r="BC10" s="230">
        <v>1.0244359151568476</v>
      </c>
      <c r="BD10" s="243">
        <v>7.8991290000000003</v>
      </c>
      <c r="BE10" s="243">
        <v>7.7361579999999996</v>
      </c>
      <c r="BF10" s="230">
        <v>1.0210661416170663</v>
      </c>
      <c r="BG10" s="243">
        <v>7.7942679999999998</v>
      </c>
      <c r="BH10" s="243">
        <v>7.6910449999999999</v>
      </c>
      <c r="BI10" s="230">
        <v>1.0134211930888455</v>
      </c>
      <c r="BJ10" s="243">
        <v>7.5852240000000002</v>
      </c>
      <c r="BK10" s="243">
        <v>7.6491300000000004</v>
      </c>
      <c r="BL10" s="230">
        <v>0.99164532437022246</v>
      </c>
      <c r="BM10" s="243">
        <v>7.5637239999999997</v>
      </c>
      <c r="BN10" s="243">
        <v>7.5946020000000001</v>
      </c>
      <c r="BO10" s="230">
        <v>0.99593421748763133</v>
      </c>
      <c r="BP10" s="243">
        <v>7.4235049999999996</v>
      </c>
      <c r="BQ10" s="243">
        <v>7.5270489999999999</v>
      </c>
      <c r="BR10" s="230">
        <v>0.98624374572292539</v>
      </c>
      <c r="BS10" s="243">
        <v>7.3913510000000002</v>
      </c>
      <c r="BT10" s="243">
        <v>7.439349</v>
      </c>
      <c r="BU10" s="230">
        <v>0.99354809137197353</v>
      </c>
    </row>
    <row r="11" spans="1:73" s="141" customFormat="1" x14ac:dyDescent="0.2">
      <c r="A11" s="200" t="s">
        <v>342</v>
      </c>
      <c r="B11" s="201" t="s">
        <v>253</v>
      </c>
      <c r="C11" s="201" t="s">
        <v>263</v>
      </c>
      <c r="D11" s="202" t="s">
        <v>101</v>
      </c>
      <c r="E11" s="243" t="e">
        <v>#N/A</v>
      </c>
      <c r="F11" s="241">
        <v>7.2982839999999998</v>
      </c>
      <c r="G11" s="230" t="e">
        <v>#N/A</v>
      </c>
      <c r="H11" s="243">
        <v>12.129921</v>
      </c>
      <c r="I11" s="241">
        <v>7.023892</v>
      </c>
      <c r="J11" s="230">
        <v>1.7269515248810772</v>
      </c>
      <c r="K11" s="243">
        <v>11.909233</v>
      </c>
      <c r="L11" s="241">
        <v>6.8268019999999998</v>
      </c>
      <c r="M11" s="230">
        <v>1.7444819697422016</v>
      </c>
      <c r="N11" s="243">
        <v>11.654902999999999</v>
      </c>
      <c r="O11" s="241">
        <v>6.5704969999999996</v>
      </c>
      <c r="P11" s="230">
        <v>1.7738236544358821</v>
      </c>
      <c r="Q11" s="243">
        <v>11.431661</v>
      </c>
      <c r="R11" s="241">
        <v>6.3177110000000001</v>
      </c>
      <c r="S11" s="230">
        <v>1.8094624777866541</v>
      </c>
      <c r="T11" s="243">
        <v>11.183531</v>
      </c>
      <c r="U11" s="241">
        <v>6.068098</v>
      </c>
      <c r="V11" s="230">
        <v>1.8430043483147438</v>
      </c>
      <c r="W11" s="243">
        <v>10.873077</v>
      </c>
      <c r="X11" s="241">
        <v>5.8275839999999999</v>
      </c>
      <c r="Y11" s="230">
        <v>1.8657949846797577</v>
      </c>
      <c r="Z11" s="243">
        <v>10.708170000000001</v>
      </c>
      <c r="AA11" s="241">
        <v>5.6228429999999996</v>
      </c>
      <c r="AB11" s="230">
        <v>1.904404942481944</v>
      </c>
      <c r="AC11" s="243">
        <v>10.52054</v>
      </c>
      <c r="AD11" s="241">
        <v>5.4199739999999998</v>
      </c>
      <c r="AE11" s="230">
        <v>1.9410683519884044</v>
      </c>
      <c r="AF11" s="243">
        <v>10.352515</v>
      </c>
      <c r="AG11" s="241">
        <v>5.2452779999999999</v>
      </c>
      <c r="AH11" s="230">
        <v>1.9736828057540516</v>
      </c>
      <c r="AI11" s="243">
        <v>10.139419</v>
      </c>
      <c r="AJ11" s="243">
        <v>5.0373590000000004</v>
      </c>
      <c r="AK11" s="230">
        <v>2.0128442304787089</v>
      </c>
      <c r="AL11" s="243">
        <v>10.032825000000001</v>
      </c>
      <c r="AM11" s="243">
        <v>4.8527230000000001</v>
      </c>
      <c r="AN11" s="230">
        <v>2.0674629481221163</v>
      </c>
      <c r="AO11" s="243">
        <v>9.9259679999999992</v>
      </c>
      <c r="AP11" s="243">
        <v>4.6730669999999996</v>
      </c>
      <c r="AQ11" s="230">
        <v>2.1240799671821526</v>
      </c>
      <c r="AR11" s="243">
        <v>9.7649039999999996</v>
      </c>
      <c r="AS11" s="243">
        <v>4.5101300000000002</v>
      </c>
      <c r="AT11" s="230">
        <v>2.1651047752503807</v>
      </c>
      <c r="AU11" s="243">
        <v>9.7042260000000002</v>
      </c>
      <c r="AV11" s="243">
        <v>4.3488579999999999</v>
      </c>
      <c r="AW11" s="230">
        <v>2.2314423694680308</v>
      </c>
      <c r="AX11" s="243">
        <v>9.6560129999999997</v>
      </c>
      <c r="AY11" s="243">
        <v>4.2372740000000002</v>
      </c>
      <c r="AZ11" s="230">
        <v>2.2788266701657713</v>
      </c>
      <c r="BA11" s="243">
        <v>9.6226699999999994</v>
      </c>
      <c r="BB11" s="243">
        <v>4.1164110000000003</v>
      </c>
      <c r="BC11" s="230">
        <v>2.3376358677498428</v>
      </c>
      <c r="BD11" s="243">
        <v>9.4437789999999993</v>
      </c>
      <c r="BE11" s="243">
        <v>3.991009</v>
      </c>
      <c r="BF11" s="230">
        <v>2.3662635188244376</v>
      </c>
      <c r="BG11" s="243">
        <v>9.3529389999999992</v>
      </c>
      <c r="BH11" s="243">
        <v>3.9092790000000002</v>
      </c>
      <c r="BI11" s="230">
        <v>2.3924971842633895</v>
      </c>
      <c r="BJ11" s="243">
        <v>9.1463850000000004</v>
      </c>
      <c r="BK11" s="243">
        <v>3.8305889999999998</v>
      </c>
      <c r="BL11" s="230">
        <v>2.3877228802150272</v>
      </c>
      <c r="BM11" s="243">
        <v>8.9759069999999994</v>
      </c>
      <c r="BN11" s="243">
        <v>3.741609</v>
      </c>
      <c r="BO11" s="230">
        <v>2.398943075024675</v>
      </c>
      <c r="BP11" s="243">
        <v>8.7364510000000006</v>
      </c>
      <c r="BQ11" s="243">
        <v>3.660288</v>
      </c>
      <c r="BR11" s="230">
        <v>2.3868206545495876</v>
      </c>
      <c r="BS11" s="243">
        <v>8.6513080000000002</v>
      </c>
      <c r="BT11" s="243">
        <v>3.5860210000000001</v>
      </c>
      <c r="BU11" s="230">
        <v>2.4125090176549442</v>
      </c>
    </row>
    <row r="12" spans="1:73" s="141" customFormat="1" x14ac:dyDescent="0.2">
      <c r="A12" s="200" t="s">
        <v>343</v>
      </c>
      <c r="B12" s="201" t="s">
        <v>253</v>
      </c>
      <c r="C12" s="201" t="s">
        <v>263</v>
      </c>
      <c r="D12" s="202" t="s">
        <v>102</v>
      </c>
      <c r="E12" s="243" t="e">
        <v>#N/A</v>
      </c>
      <c r="F12" s="241">
        <v>28.289399</v>
      </c>
      <c r="G12" s="230" t="e">
        <v>#N/A</v>
      </c>
      <c r="H12" s="243">
        <v>65.593061000000006</v>
      </c>
      <c r="I12" s="241">
        <v>27.669865000000001</v>
      </c>
      <c r="J12" s="230">
        <v>2.3705594877315086</v>
      </c>
      <c r="K12" s="243">
        <v>64.946648999999994</v>
      </c>
      <c r="L12" s="241">
        <v>27.010563000000001</v>
      </c>
      <c r="M12" s="230">
        <v>2.4044907542282621</v>
      </c>
      <c r="N12" s="243">
        <v>64.880551999999994</v>
      </c>
      <c r="O12" s="241">
        <v>26.399944999999999</v>
      </c>
      <c r="P12" s="230">
        <v>2.4576017866703888</v>
      </c>
      <c r="Q12" s="243">
        <v>64.662593999999999</v>
      </c>
      <c r="R12" s="241">
        <v>25.831621999999999</v>
      </c>
      <c r="S12" s="230">
        <v>2.5032339819775933</v>
      </c>
      <c r="T12" s="243">
        <v>64.552948999999998</v>
      </c>
      <c r="U12" s="241">
        <v>25.29609</v>
      </c>
      <c r="V12" s="230">
        <v>2.5518943441456763</v>
      </c>
      <c r="W12" s="243">
        <v>63.822647000000003</v>
      </c>
      <c r="X12" s="241">
        <v>24.802885</v>
      </c>
      <c r="Y12" s="230">
        <v>2.5731944892700991</v>
      </c>
      <c r="Z12" s="243">
        <v>62.414864999999999</v>
      </c>
      <c r="AA12" s="241">
        <v>24.342074</v>
      </c>
      <c r="AB12" s="230">
        <v>2.564073422831596</v>
      </c>
      <c r="AC12" s="243">
        <v>60.701895</v>
      </c>
      <c r="AD12" s="241">
        <v>23.835785999999999</v>
      </c>
      <c r="AE12" s="230">
        <v>2.5466705817882409</v>
      </c>
      <c r="AF12" s="243">
        <v>59.018999000000001</v>
      </c>
      <c r="AG12" s="241">
        <v>23.087654000000001</v>
      </c>
      <c r="AH12" s="230">
        <v>2.5563012595389725</v>
      </c>
      <c r="AI12" s="243">
        <v>57.408439999999999</v>
      </c>
      <c r="AJ12" s="243">
        <v>22.307843999999999</v>
      </c>
      <c r="AK12" s="230">
        <v>2.5734642935462522</v>
      </c>
      <c r="AL12" s="243">
        <v>55.602972000000001</v>
      </c>
      <c r="AM12" s="243">
        <v>21.548401999999999</v>
      </c>
      <c r="AN12" s="230">
        <v>2.5803756584827036</v>
      </c>
      <c r="AO12" s="243">
        <v>54.198782000000001</v>
      </c>
      <c r="AP12" s="243">
        <v>20.807493000000001</v>
      </c>
      <c r="AQ12" s="230">
        <v>2.6047723288913276</v>
      </c>
      <c r="AR12" s="243">
        <v>52.912480000000002</v>
      </c>
      <c r="AS12" s="243">
        <v>20.085948999999999</v>
      </c>
      <c r="AT12" s="230">
        <v>2.6343032136544808</v>
      </c>
      <c r="AU12" s="243">
        <v>51.317096999999997</v>
      </c>
      <c r="AV12" s="243">
        <v>19.545020000000001</v>
      </c>
      <c r="AW12" s="230">
        <v>2.6255842664781102</v>
      </c>
      <c r="AX12" s="243">
        <v>49.583199999999998</v>
      </c>
      <c r="AY12" s="243">
        <v>19.058009999999999</v>
      </c>
      <c r="AZ12" s="230">
        <v>2.6016987083121479</v>
      </c>
      <c r="BA12" s="243">
        <v>47.814539000000003</v>
      </c>
      <c r="BB12" s="243">
        <v>18.551936999999999</v>
      </c>
      <c r="BC12" s="230">
        <v>2.5773340541206022</v>
      </c>
      <c r="BD12" s="243">
        <v>45.927030999999999</v>
      </c>
      <c r="BE12" s="243">
        <v>18.031151000000001</v>
      </c>
      <c r="BF12" s="230">
        <v>2.5470936935750799</v>
      </c>
      <c r="BG12" s="243">
        <v>43.981392</v>
      </c>
      <c r="BH12" s="243">
        <v>17.609818000000001</v>
      </c>
      <c r="BI12" s="230">
        <v>2.4975494919936141</v>
      </c>
      <c r="BJ12" s="243">
        <v>42.864390999999998</v>
      </c>
      <c r="BK12" s="243">
        <v>17.183926</v>
      </c>
      <c r="BL12" s="230">
        <v>2.4944469034608274</v>
      </c>
      <c r="BM12" s="243">
        <v>42.002420999999998</v>
      </c>
      <c r="BN12" s="243">
        <v>16.812377999999999</v>
      </c>
      <c r="BO12" s="230">
        <v>2.4983033928930221</v>
      </c>
      <c r="BP12" s="243">
        <v>41.417099999999998</v>
      </c>
      <c r="BQ12" s="243">
        <v>16.492753</v>
      </c>
      <c r="BR12" s="230">
        <v>2.5112302354858524</v>
      </c>
      <c r="BS12" s="243">
        <v>40.788818999999997</v>
      </c>
      <c r="BT12" s="243">
        <v>16.197877999999999</v>
      </c>
      <c r="BU12" s="230">
        <v>2.5181581809666671</v>
      </c>
    </row>
    <row r="13" spans="1:73" s="141" customFormat="1" x14ac:dyDescent="0.2">
      <c r="A13" s="200" t="s">
        <v>344</v>
      </c>
      <c r="B13" s="201" t="s">
        <v>253</v>
      </c>
      <c r="C13" s="201" t="s">
        <v>263</v>
      </c>
      <c r="D13" s="202" t="s">
        <v>103</v>
      </c>
      <c r="E13" s="243" t="e">
        <v>#N/A</v>
      </c>
      <c r="F13" s="241">
        <v>4.4079740000000003</v>
      </c>
      <c r="G13" s="230" t="e">
        <v>#N/A</v>
      </c>
      <c r="H13" s="243">
        <v>5.107132</v>
      </c>
      <c r="I13" s="241">
        <v>4.5571630000000001</v>
      </c>
      <c r="J13" s="230">
        <v>1.1206823192411595</v>
      </c>
      <c r="K13" s="243">
        <v>5.3498060000000001</v>
      </c>
      <c r="L13" s="241">
        <v>4.6701090000000001</v>
      </c>
      <c r="M13" s="230">
        <v>1.145541999126787</v>
      </c>
      <c r="N13" s="243">
        <v>5.5703199999999997</v>
      </c>
      <c r="O13" s="241">
        <v>4.8011179999999998</v>
      </c>
      <c r="P13" s="230">
        <v>1.1602131003653733</v>
      </c>
      <c r="Q13" s="243">
        <v>5.9139650000000001</v>
      </c>
      <c r="R13" s="241">
        <v>4.8807590000000003</v>
      </c>
      <c r="S13" s="230">
        <v>1.2116896163076276</v>
      </c>
      <c r="T13" s="243">
        <v>6.2393460000000003</v>
      </c>
      <c r="U13" s="241">
        <v>4.9375220000000004</v>
      </c>
      <c r="V13" s="230">
        <v>1.2636593821759174</v>
      </c>
      <c r="W13" s="243">
        <v>6.3645170000000002</v>
      </c>
      <c r="X13" s="241">
        <v>5.01471</v>
      </c>
      <c r="Y13" s="230">
        <v>1.2691695033212289</v>
      </c>
      <c r="Z13" s="243">
        <v>6.5914080000000004</v>
      </c>
      <c r="AA13" s="241">
        <v>5.0967209999999996</v>
      </c>
      <c r="AB13" s="230">
        <v>1.29326443413324</v>
      </c>
      <c r="AC13" s="243">
        <v>6.8695639999999996</v>
      </c>
      <c r="AD13" s="241">
        <v>5.172339</v>
      </c>
      <c r="AE13" s="230">
        <v>1.3281349114974867</v>
      </c>
      <c r="AF13" s="243">
        <v>7.1656009999999997</v>
      </c>
      <c r="AG13" s="241">
        <v>5.2659469999999997</v>
      </c>
      <c r="AH13" s="230">
        <v>1.3607430914135672</v>
      </c>
      <c r="AI13" s="243">
        <v>7.5203499999999996</v>
      </c>
      <c r="AJ13" s="243">
        <v>5.4184330000000003</v>
      </c>
      <c r="AK13" s="230">
        <v>1.3879197177486553</v>
      </c>
      <c r="AL13" s="243">
        <v>7.9752650000000003</v>
      </c>
      <c r="AM13" s="243">
        <v>5.5180749999999996</v>
      </c>
      <c r="AN13" s="230">
        <v>1.4452984056940148</v>
      </c>
      <c r="AO13" s="243">
        <v>8.4941820000000003</v>
      </c>
      <c r="AP13" s="243">
        <v>5.6157579999999996</v>
      </c>
      <c r="AQ13" s="230">
        <v>1.512561972934019</v>
      </c>
      <c r="AR13" s="243">
        <v>8.9510360000000002</v>
      </c>
      <c r="AS13" s="243">
        <v>5.767207</v>
      </c>
      <c r="AT13" s="230">
        <v>1.5520573476901385</v>
      </c>
      <c r="AU13" s="243">
        <v>9.3987239999999996</v>
      </c>
      <c r="AV13" s="243">
        <v>5.9602899999999996</v>
      </c>
      <c r="AW13" s="230">
        <v>1.5768903862060404</v>
      </c>
      <c r="AX13" s="243">
        <v>9.7549899999999994</v>
      </c>
      <c r="AY13" s="243">
        <v>6.0916459999999999</v>
      </c>
      <c r="AZ13" s="230">
        <v>1.6013717803037142</v>
      </c>
      <c r="BA13" s="243">
        <v>10.116059</v>
      </c>
      <c r="BB13" s="243">
        <v>6.3026840000000002</v>
      </c>
      <c r="BC13" s="230">
        <v>1.605039852862685</v>
      </c>
      <c r="BD13" s="243">
        <v>10.498661</v>
      </c>
      <c r="BE13" s="243">
        <v>6.5312640000000002</v>
      </c>
      <c r="BF13" s="230">
        <v>1.6074470424101674</v>
      </c>
      <c r="BG13" s="243">
        <v>10.683548999999999</v>
      </c>
      <c r="BH13" s="243">
        <v>6.6968230000000002</v>
      </c>
      <c r="BI13" s="230">
        <v>1.5953160177594659</v>
      </c>
      <c r="BJ13" s="243">
        <v>10.752146</v>
      </c>
      <c r="BK13" s="243">
        <v>6.8316499999999998</v>
      </c>
      <c r="BL13" s="230">
        <v>1.5738724905403527</v>
      </c>
      <c r="BM13" s="243">
        <v>10.844212000000001</v>
      </c>
      <c r="BN13" s="243">
        <v>6.9794320000000001</v>
      </c>
      <c r="BO13" s="230">
        <v>1.5537384704084802</v>
      </c>
      <c r="BP13" s="243">
        <v>10.746717</v>
      </c>
      <c r="BQ13" s="243">
        <v>7.0563919999999998</v>
      </c>
      <c r="BR13" s="230">
        <v>1.5229761895314207</v>
      </c>
      <c r="BS13" s="243">
        <v>10.380958</v>
      </c>
      <c r="BT13" s="243">
        <v>7.086913</v>
      </c>
      <c r="BU13" s="230">
        <v>1.4648067501322508</v>
      </c>
    </row>
    <row r="14" spans="1:73" s="141" customFormat="1" x14ac:dyDescent="0.2">
      <c r="A14" s="200" t="s">
        <v>345</v>
      </c>
      <c r="B14" s="201" t="s">
        <v>253</v>
      </c>
      <c r="C14" s="201" t="s">
        <v>263</v>
      </c>
      <c r="D14" s="202" t="s">
        <v>104</v>
      </c>
      <c r="E14" s="243" t="e">
        <v>#N/A</v>
      </c>
      <c r="F14" s="241">
        <v>12.086067</v>
      </c>
      <c r="G14" s="230" t="e">
        <v>#N/A</v>
      </c>
      <c r="H14" s="243">
        <v>12.353187</v>
      </c>
      <c r="I14" s="241">
        <v>11.991775000000001</v>
      </c>
      <c r="J14" s="230">
        <v>1.0301383239762254</v>
      </c>
      <c r="K14" s="243">
        <v>12.360784000000001</v>
      </c>
      <c r="L14" s="241">
        <v>11.940673</v>
      </c>
      <c r="M14" s="230">
        <v>1.0351831927731376</v>
      </c>
      <c r="N14" s="243">
        <v>12.498241</v>
      </c>
      <c r="O14" s="241">
        <v>11.936391</v>
      </c>
      <c r="P14" s="230">
        <v>1.0470703414457518</v>
      </c>
      <c r="Q14" s="243">
        <v>12.469613000000001</v>
      </c>
      <c r="R14" s="241">
        <v>11.952275</v>
      </c>
      <c r="S14" s="230">
        <v>1.0432836426538044</v>
      </c>
      <c r="T14" s="243">
        <v>12.515572000000001</v>
      </c>
      <c r="U14" s="241">
        <v>11.965533000000001</v>
      </c>
      <c r="V14" s="230">
        <v>1.0459686166926287</v>
      </c>
      <c r="W14" s="243">
        <v>12.652025</v>
      </c>
      <c r="X14" s="241">
        <v>12.019209999999999</v>
      </c>
      <c r="Y14" s="230">
        <v>1.0526502989797166</v>
      </c>
      <c r="Z14" s="243">
        <v>12.733347999999999</v>
      </c>
      <c r="AA14" s="241">
        <v>12.041786</v>
      </c>
      <c r="AB14" s="230">
        <v>1.0574301851901371</v>
      </c>
      <c r="AC14" s="243">
        <v>12.645562</v>
      </c>
      <c r="AD14" s="241">
        <v>12.021337000000001</v>
      </c>
      <c r="AE14" s="230">
        <v>1.0519264204971543</v>
      </c>
      <c r="AF14" s="243">
        <v>12.820148</v>
      </c>
      <c r="AG14" s="241">
        <v>12.056417</v>
      </c>
      <c r="AH14" s="230">
        <v>1.0633464320286865</v>
      </c>
      <c r="AI14" s="243">
        <v>13.006064</v>
      </c>
      <c r="AJ14" s="243">
        <v>12.120493</v>
      </c>
      <c r="AK14" s="230">
        <v>1.0730639422010311</v>
      </c>
      <c r="AL14" s="243">
        <v>13.218859999999999</v>
      </c>
      <c r="AM14" s="243">
        <v>12.191317</v>
      </c>
      <c r="AN14" s="230">
        <v>1.0842848233706006</v>
      </c>
      <c r="AO14" s="243">
        <v>13.420947999999999</v>
      </c>
      <c r="AP14" s="243">
        <v>12.265974999999999</v>
      </c>
      <c r="AQ14" s="230">
        <v>1.0941607169425993</v>
      </c>
      <c r="AR14" s="243">
        <v>13.705017</v>
      </c>
      <c r="AS14" s="243">
        <v>12.363664999999999</v>
      </c>
      <c r="AT14" s="230">
        <v>1.1084914545969986</v>
      </c>
      <c r="AU14" s="243">
        <v>13.876861999999999</v>
      </c>
      <c r="AV14" s="243">
        <v>12.388757</v>
      </c>
      <c r="AW14" s="230">
        <v>1.1201173773930668</v>
      </c>
      <c r="AX14" s="243">
        <v>13.881885</v>
      </c>
      <c r="AY14" s="243">
        <v>12.458076999999999</v>
      </c>
      <c r="AZ14" s="230">
        <v>1.1142879434763489</v>
      </c>
      <c r="BA14" s="243">
        <v>13.95645</v>
      </c>
      <c r="BB14" s="243">
        <v>12.474755999999999</v>
      </c>
      <c r="BC14" s="230">
        <v>1.118775389274147</v>
      </c>
      <c r="BD14" s="243">
        <v>14.07385</v>
      </c>
      <c r="BE14" s="243">
        <v>12.528722999999999</v>
      </c>
      <c r="BF14" s="230">
        <v>1.123326774803785</v>
      </c>
      <c r="BG14" s="243">
        <v>14.18441</v>
      </c>
      <c r="BH14" s="243">
        <v>12.517346999999999</v>
      </c>
      <c r="BI14" s="230">
        <v>1.1331802178209169</v>
      </c>
      <c r="BJ14" s="243">
        <v>14.247657999999999</v>
      </c>
      <c r="BK14" s="243">
        <v>12.573230000000001</v>
      </c>
      <c r="BL14" s="230">
        <v>1.1331740531271597</v>
      </c>
      <c r="BM14" s="243">
        <v>14.330449</v>
      </c>
      <c r="BN14" s="243">
        <v>12.589771000000001</v>
      </c>
      <c r="BO14" s="230">
        <v>1.1382612916470045</v>
      </c>
      <c r="BP14" s="243">
        <v>14.258319999999999</v>
      </c>
      <c r="BQ14" s="243">
        <v>12.636696000000001</v>
      </c>
      <c r="BR14" s="230">
        <v>1.1283265815684731</v>
      </c>
      <c r="BS14" s="243">
        <v>14.25752</v>
      </c>
      <c r="BT14" s="243">
        <v>12.698896</v>
      </c>
      <c r="BU14" s="230">
        <v>1.1227369686309738</v>
      </c>
    </row>
    <row r="15" spans="1:73" s="141" customFormat="1" x14ac:dyDescent="0.2">
      <c r="A15" s="200" t="s">
        <v>346</v>
      </c>
      <c r="B15" s="201" t="s">
        <v>253</v>
      </c>
      <c r="C15" s="201" t="s">
        <v>263</v>
      </c>
      <c r="D15" s="202" t="s">
        <v>105</v>
      </c>
      <c r="E15" s="243" t="e">
        <v>#N/A</v>
      </c>
      <c r="F15" s="241">
        <v>85.087187</v>
      </c>
      <c r="G15" s="230" t="e">
        <v>#N/A</v>
      </c>
      <c r="H15" s="243">
        <v>86.592868999999993</v>
      </c>
      <c r="I15" s="241">
        <v>83.773638000000005</v>
      </c>
      <c r="J15" s="230">
        <v>1.0336529613289565</v>
      </c>
      <c r="K15" s="243">
        <v>84.554855000000003</v>
      </c>
      <c r="L15" s="241">
        <v>82.540147000000005</v>
      </c>
      <c r="M15" s="230">
        <v>1.0244088249564178</v>
      </c>
      <c r="N15" s="243">
        <v>83.315979999999996</v>
      </c>
      <c r="O15" s="241">
        <v>81.120268999999993</v>
      </c>
      <c r="P15" s="230">
        <v>1.0270673535365127</v>
      </c>
      <c r="Q15" s="243">
        <v>81.800134999999997</v>
      </c>
      <c r="R15" s="241">
        <v>79.485759999999999</v>
      </c>
      <c r="S15" s="230">
        <v>1.029116850615758</v>
      </c>
      <c r="T15" s="243">
        <v>80.036033000000003</v>
      </c>
      <c r="U15" s="241">
        <v>78.047210000000007</v>
      </c>
      <c r="V15" s="230">
        <v>1.0254823074393049</v>
      </c>
      <c r="W15" s="243">
        <v>78.747760999999997</v>
      </c>
      <c r="X15" s="241">
        <v>76.698829000000003</v>
      </c>
      <c r="Y15" s="230">
        <v>1.0267139932475369</v>
      </c>
      <c r="Z15" s="243">
        <v>77.569311999999996</v>
      </c>
      <c r="AA15" s="241">
        <v>75.318420000000003</v>
      </c>
      <c r="AB15" s="230">
        <v>1.0298850135199331</v>
      </c>
      <c r="AC15" s="243">
        <v>76.031181000000004</v>
      </c>
      <c r="AD15" s="241">
        <v>73.882644999999997</v>
      </c>
      <c r="AE15" s="230">
        <v>1.0290803882291979</v>
      </c>
      <c r="AF15" s="243">
        <v>74.347527999999997</v>
      </c>
      <c r="AG15" s="241">
        <v>72.682721000000001</v>
      </c>
      <c r="AH15" s="230">
        <v>1.0229051276162322</v>
      </c>
      <c r="AI15" s="243">
        <v>73.259023999999997</v>
      </c>
      <c r="AJ15" s="243">
        <v>71.419546999999994</v>
      </c>
      <c r="AK15" s="230">
        <v>1.0257559320559679</v>
      </c>
      <c r="AL15" s="243">
        <v>71.727720000000005</v>
      </c>
      <c r="AM15" s="243">
        <v>69.965176</v>
      </c>
      <c r="AN15" s="230">
        <v>1.0251917325270503</v>
      </c>
      <c r="AO15" s="243">
        <v>70.439653000000007</v>
      </c>
      <c r="AP15" s="243">
        <v>68.330920000000006</v>
      </c>
      <c r="AQ15" s="230">
        <v>1.0308605972230434</v>
      </c>
      <c r="AR15" s="243">
        <v>68.775727000000003</v>
      </c>
      <c r="AS15" s="243">
        <v>66.762024999999994</v>
      </c>
      <c r="AT15" s="230">
        <v>1.030162386476444</v>
      </c>
      <c r="AU15" s="243">
        <v>67.789979000000002</v>
      </c>
      <c r="AV15" s="243">
        <v>65.080821</v>
      </c>
      <c r="AW15" s="230">
        <v>1.0416275940956554</v>
      </c>
      <c r="AX15" s="243">
        <v>66.217901999999995</v>
      </c>
      <c r="AY15" s="243">
        <v>63.248316000000003</v>
      </c>
      <c r="AZ15" s="230">
        <v>1.0469512263377889</v>
      </c>
      <c r="BA15" s="243">
        <v>64.567441000000002</v>
      </c>
      <c r="BB15" s="243">
        <v>61.417000000000002</v>
      </c>
      <c r="BC15" s="230">
        <v>1.0512959115554326</v>
      </c>
      <c r="BD15" s="243">
        <v>62.523918000000002</v>
      </c>
      <c r="BE15" s="243">
        <v>59.687820000000002</v>
      </c>
      <c r="BF15" s="230">
        <v>1.047515523267561</v>
      </c>
      <c r="BG15" s="243">
        <v>60.512053999999999</v>
      </c>
      <c r="BH15" s="243">
        <v>57.765780999999997</v>
      </c>
      <c r="BI15" s="230">
        <v>1.0475415194334514</v>
      </c>
      <c r="BJ15" s="243">
        <v>58.628982000000001</v>
      </c>
      <c r="BK15" s="243">
        <v>55.890887999999997</v>
      </c>
      <c r="BL15" s="230">
        <v>1.0489899892089745</v>
      </c>
      <c r="BM15" s="243">
        <v>56.904764999999998</v>
      </c>
      <c r="BN15" s="243">
        <v>53.895097</v>
      </c>
      <c r="BO15" s="230">
        <v>1.0558430760408501</v>
      </c>
      <c r="BP15" s="243">
        <v>55.385765999999997</v>
      </c>
      <c r="BQ15" s="243">
        <v>51.743530999999997</v>
      </c>
      <c r="BR15" s="230">
        <v>1.0703901517660246</v>
      </c>
      <c r="BS15" s="243">
        <v>53.848115999999997</v>
      </c>
      <c r="BT15" s="243">
        <v>49.443584999999999</v>
      </c>
      <c r="BU15" s="230">
        <v>1.0890819506716594</v>
      </c>
    </row>
    <row r="16" spans="1:73" s="141" customFormat="1" x14ac:dyDescent="0.2">
      <c r="A16" s="200" t="s">
        <v>347</v>
      </c>
      <c r="B16" s="201" t="s">
        <v>253</v>
      </c>
      <c r="C16" s="201" t="s">
        <v>263</v>
      </c>
      <c r="D16" s="202" t="s">
        <v>106</v>
      </c>
      <c r="E16" s="243" t="e">
        <v>#N/A</v>
      </c>
      <c r="F16" s="241">
        <v>4.3011119999999998</v>
      </c>
      <c r="G16" s="230" t="e">
        <v>#N/A</v>
      </c>
      <c r="H16" s="243">
        <v>22.337959000000001</v>
      </c>
      <c r="I16" s="241">
        <v>4.3419109999999996</v>
      </c>
      <c r="J16" s="230">
        <v>5.1447298205790037</v>
      </c>
      <c r="K16" s="243">
        <v>23.200641000000001</v>
      </c>
      <c r="L16" s="241">
        <v>4.3685429999999998</v>
      </c>
      <c r="M16" s="230">
        <v>5.3108418527641827</v>
      </c>
      <c r="N16" s="243">
        <v>24.260054</v>
      </c>
      <c r="O16" s="241">
        <v>4.4224800000000002</v>
      </c>
      <c r="P16" s="230">
        <v>5.4856220943904779</v>
      </c>
      <c r="Q16" s="243">
        <v>25.045814</v>
      </c>
      <c r="R16" s="241">
        <v>4.4221209999999997</v>
      </c>
      <c r="S16" s="230">
        <v>5.6637559216493631</v>
      </c>
      <c r="T16" s="243">
        <v>25.905297000000001</v>
      </c>
      <c r="U16" s="241">
        <v>4.4082129999999999</v>
      </c>
      <c r="V16" s="230">
        <v>5.8765982950460884</v>
      </c>
      <c r="W16" s="243">
        <v>26.585298999999999</v>
      </c>
      <c r="X16" s="241">
        <v>4.3848969999999996</v>
      </c>
      <c r="Y16" s="230">
        <v>6.0629243970838997</v>
      </c>
      <c r="Z16" s="243">
        <v>27.086164</v>
      </c>
      <c r="AA16" s="241">
        <v>4.3536039999999998</v>
      </c>
      <c r="AB16" s="230">
        <v>6.2215497780689288</v>
      </c>
      <c r="AC16" s="243">
        <v>27.558496999999999</v>
      </c>
      <c r="AD16" s="241">
        <v>4.3193320000000002</v>
      </c>
      <c r="AE16" s="230">
        <v>6.3802682914858124</v>
      </c>
      <c r="AF16" s="243">
        <v>28.210647000000002</v>
      </c>
      <c r="AG16" s="241">
        <v>4.3616039999999998</v>
      </c>
      <c r="AH16" s="230">
        <v>6.4679523863239314</v>
      </c>
      <c r="AI16" s="243">
        <v>29.169018000000001</v>
      </c>
      <c r="AJ16" s="243">
        <v>4.4155490000000004</v>
      </c>
      <c r="AK16" s="230">
        <v>6.6059776485324928</v>
      </c>
      <c r="AL16" s="243">
        <v>29.875926</v>
      </c>
      <c r="AM16" s="243">
        <v>4.4668999999999999</v>
      </c>
      <c r="AN16" s="230">
        <v>6.688290760930399</v>
      </c>
      <c r="AO16" s="243">
        <v>30.825513999999998</v>
      </c>
      <c r="AP16" s="243">
        <v>4.5222119999999997</v>
      </c>
      <c r="AQ16" s="230">
        <v>6.8164681355053682</v>
      </c>
      <c r="AR16" s="243">
        <v>31.994892</v>
      </c>
      <c r="AS16" s="243">
        <v>4.5625429999999998</v>
      </c>
      <c r="AT16" s="230">
        <v>7.0125129779598794</v>
      </c>
      <c r="AU16" s="243">
        <v>32.765310999999997</v>
      </c>
      <c r="AV16" s="243">
        <v>4.6204390000000002</v>
      </c>
      <c r="AW16" s="230">
        <v>7.0913848229572984</v>
      </c>
      <c r="AX16" s="243">
        <v>33.097175999999997</v>
      </c>
      <c r="AY16" s="243">
        <v>4.6446009999999998</v>
      </c>
      <c r="AZ16" s="230">
        <v>7.1259460177526552</v>
      </c>
      <c r="BA16" s="243">
        <v>33.299608999999997</v>
      </c>
      <c r="BB16" s="243">
        <v>4.6411420000000003</v>
      </c>
      <c r="BC16" s="230">
        <v>7.1748739857560908</v>
      </c>
      <c r="BD16" s="243">
        <v>33.597608999999999</v>
      </c>
      <c r="BE16" s="243">
        <v>4.6368470000000004</v>
      </c>
      <c r="BF16" s="230">
        <v>7.2457877087598526</v>
      </c>
      <c r="BG16" s="243">
        <v>33.823863000000003</v>
      </c>
      <c r="BH16" s="243">
        <v>4.6360299999999999</v>
      </c>
      <c r="BI16" s="230">
        <v>7.2958680163847092</v>
      </c>
      <c r="BJ16" s="243">
        <v>34.474651000000001</v>
      </c>
      <c r="BK16" s="243">
        <v>4.5696209999999997</v>
      </c>
      <c r="BL16" s="230">
        <v>7.5443129747521738</v>
      </c>
      <c r="BM16" s="243">
        <v>35.008121000000003</v>
      </c>
      <c r="BN16" s="243">
        <v>4.4539999999999997</v>
      </c>
      <c r="BO16" s="230">
        <v>7.8599283789851828</v>
      </c>
      <c r="BP16" s="243">
        <v>35.767950999999996</v>
      </c>
      <c r="BQ16" s="243">
        <v>4.2805799999999996</v>
      </c>
      <c r="BR16" s="230">
        <v>8.3558655602745429</v>
      </c>
      <c r="BS16" s="243">
        <v>36.025931</v>
      </c>
      <c r="BT16" s="243">
        <v>4.091507</v>
      </c>
      <c r="BU16" s="230">
        <v>8.8050517816540452</v>
      </c>
    </row>
    <row r="17" spans="1:73" s="141" customFormat="1" x14ac:dyDescent="0.2">
      <c r="A17" s="200" t="s">
        <v>348</v>
      </c>
      <c r="B17" s="201" t="s">
        <v>253</v>
      </c>
      <c r="C17" s="201" t="s">
        <v>263</v>
      </c>
      <c r="D17" s="202" t="s">
        <v>113</v>
      </c>
      <c r="E17" s="243" t="e">
        <v>#N/A</v>
      </c>
      <c r="F17" s="241">
        <v>0.31562200000000001</v>
      </c>
      <c r="G17" s="230" t="e">
        <v>#N/A</v>
      </c>
      <c r="H17" s="243">
        <v>1.0942339999999999</v>
      </c>
      <c r="I17" s="241">
        <v>0.32348700000000002</v>
      </c>
      <c r="J17" s="230">
        <v>3.3826212490764695</v>
      </c>
      <c r="K17" s="243">
        <v>1.0948709999999999</v>
      </c>
      <c r="L17" s="241">
        <v>0.32373499999999999</v>
      </c>
      <c r="M17" s="230">
        <v>3.3819976215114211</v>
      </c>
      <c r="N17" s="243">
        <v>1.1076429999999999</v>
      </c>
      <c r="O17" s="241">
        <v>0.31872699999999998</v>
      </c>
      <c r="P17" s="230">
        <v>3.4752091915651953</v>
      </c>
      <c r="Q17" s="243">
        <v>1.0776790000000001</v>
      </c>
      <c r="R17" s="241">
        <v>0.31406000000000001</v>
      </c>
      <c r="S17" s="230">
        <v>3.4314430363624786</v>
      </c>
      <c r="T17" s="243">
        <v>1.140396</v>
      </c>
      <c r="U17" s="241">
        <v>0.319577</v>
      </c>
      <c r="V17" s="230">
        <v>3.5684545508594172</v>
      </c>
      <c r="W17" s="243">
        <v>1.1407050000000001</v>
      </c>
      <c r="X17" s="241">
        <v>0.32272600000000001</v>
      </c>
      <c r="Y17" s="230">
        <v>3.5345928124786972</v>
      </c>
      <c r="Z17" s="243">
        <v>1.154468</v>
      </c>
      <c r="AA17" s="241">
        <v>0.31894600000000001</v>
      </c>
      <c r="AB17" s="230">
        <v>3.6196346716999117</v>
      </c>
      <c r="AC17" s="243">
        <v>1.1724330000000001</v>
      </c>
      <c r="AD17" s="241">
        <v>0.317604</v>
      </c>
      <c r="AE17" s="230">
        <v>3.6914931801866477</v>
      </c>
      <c r="AF17" s="243">
        <v>1.1969700000000001</v>
      </c>
      <c r="AG17" s="241">
        <v>0.30948199999999998</v>
      </c>
      <c r="AH17" s="230">
        <v>3.8676562772632987</v>
      </c>
      <c r="AI17" s="243">
        <v>1.1782060000000001</v>
      </c>
      <c r="AJ17" s="243">
        <v>0.29447899999999999</v>
      </c>
      <c r="AK17" s="230">
        <v>4.0009847900868998</v>
      </c>
      <c r="AL17" s="243">
        <v>1.158901</v>
      </c>
      <c r="AM17" s="243">
        <v>0.28587499999999999</v>
      </c>
      <c r="AN17" s="230">
        <v>4.053873196327066</v>
      </c>
      <c r="AO17" s="243">
        <v>1.1407039999999999</v>
      </c>
      <c r="AP17" s="243">
        <v>0.28295500000000001</v>
      </c>
      <c r="AQ17" s="230">
        <v>4.0313972186390057</v>
      </c>
      <c r="AR17" s="243">
        <v>1.123351</v>
      </c>
      <c r="AS17" s="243">
        <v>0.280976</v>
      </c>
      <c r="AT17" s="230">
        <v>3.9980318603724161</v>
      </c>
      <c r="AU17" s="243">
        <v>1.124363</v>
      </c>
      <c r="AV17" s="243">
        <v>0.28061799999999998</v>
      </c>
      <c r="AW17" s="230">
        <v>4.0067386981590634</v>
      </c>
      <c r="AX17" s="243">
        <v>1.1279140000000001</v>
      </c>
      <c r="AY17" s="243">
        <v>0.28118500000000002</v>
      </c>
      <c r="AZ17" s="230">
        <v>4.0112879421021743</v>
      </c>
      <c r="BA17" s="243">
        <v>1.1558870000000001</v>
      </c>
      <c r="BB17" s="243">
        <v>0.28081099999999998</v>
      </c>
      <c r="BC17" s="230">
        <v>4.1162454462253981</v>
      </c>
      <c r="BD17" s="243">
        <v>1.1882520000000001</v>
      </c>
      <c r="BE17" s="243">
        <v>0.27690199999999998</v>
      </c>
      <c r="BF17" s="230">
        <v>4.2912366107864885</v>
      </c>
      <c r="BG17" s="243">
        <v>1.1846620000000001</v>
      </c>
      <c r="BH17" s="243">
        <v>0.27473399999999998</v>
      </c>
      <c r="BI17" s="230">
        <v>4.3120327298405012</v>
      </c>
      <c r="BJ17" s="243">
        <v>1.1728369999999999</v>
      </c>
      <c r="BK17" s="243">
        <v>0.27346500000000001</v>
      </c>
      <c r="BL17" s="230">
        <v>4.2888011262867272</v>
      </c>
      <c r="BM17" s="243">
        <v>1.174723</v>
      </c>
      <c r="BN17" s="243">
        <v>0.26950299999999999</v>
      </c>
      <c r="BO17" s="230">
        <v>4.3588494376685976</v>
      </c>
      <c r="BP17" s="243">
        <v>1.134504</v>
      </c>
      <c r="BQ17" s="243">
        <v>0.26497799999999999</v>
      </c>
      <c r="BR17" s="230">
        <v>4.2815026153114601</v>
      </c>
      <c r="BS17" s="243">
        <v>1.132185</v>
      </c>
      <c r="BT17" s="243">
        <v>0.26896100000000001</v>
      </c>
      <c r="BU17" s="230">
        <v>4.2094764668483533</v>
      </c>
    </row>
    <row r="18" spans="1:73" s="141" customFormat="1" x14ac:dyDescent="0.2">
      <c r="A18" s="200" t="s">
        <v>349</v>
      </c>
      <c r="B18" s="201" t="s">
        <v>253</v>
      </c>
      <c r="C18" s="201" t="s">
        <v>263</v>
      </c>
      <c r="D18" s="202" t="s">
        <v>107</v>
      </c>
      <c r="E18" s="243" t="e">
        <v>#N/A</v>
      </c>
      <c r="F18" s="241">
        <v>35.80874</v>
      </c>
      <c r="G18" s="230" t="e">
        <v>#N/A</v>
      </c>
      <c r="H18" s="243">
        <v>186.43238600000001</v>
      </c>
      <c r="I18" s="241">
        <v>35.085777</v>
      </c>
      <c r="J18" s="230">
        <v>5.3136171389335347</v>
      </c>
      <c r="K18" s="243">
        <v>173.625045</v>
      </c>
      <c r="L18" s="241">
        <v>34.073839</v>
      </c>
      <c r="M18" s="230">
        <v>5.095552778775529</v>
      </c>
      <c r="N18" s="243">
        <v>166.80914999999999</v>
      </c>
      <c r="O18" s="241">
        <v>32.787956999999999</v>
      </c>
      <c r="P18" s="230">
        <v>5.0875127718387576</v>
      </c>
      <c r="Q18" s="243">
        <v>168.02886100000001</v>
      </c>
      <c r="R18" s="241">
        <v>31.447075999999999</v>
      </c>
      <c r="S18" s="230">
        <v>5.3432268551772513</v>
      </c>
      <c r="T18" s="243">
        <v>170.83283</v>
      </c>
      <c r="U18" s="241">
        <v>30.134405000000001</v>
      </c>
      <c r="V18" s="230">
        <v>5.6690294698037009</v>
      </c>
      <c r="W18" s="243">
        <v>173.99306200000001</v>
      </c>
      <c r="X18" s="241">
        <v>28.937512000000002</v>
      </c>
      <c r="Y18" s="230">
        <v>6.0127167117891824</v>
      </c>
      <c r="Z18" s="243">
        <v>175.443836</v>
      </c>
      <c r="AA18" s="241">
        <v>27.950589000000001</v>
      </c>
      <c r="AB18" s="230">
        <v>6.276928046131693</v>
      </c>
      <c r="AC18" s="243">
        <v>174.697992</v>
      </c>
      <c r="AD18" s="241">
        <v>26.972459000000001</v>
      </c>
      <c r="AE18" s="230">
        <v>6.4769026806195162</v>
      </c>
      <c r="AF18" s="243">
        <v>172.004344</v>
      </c>
      <c r="AG18" s="241">
        <v>25.996082000000001</v>
      </c>
      <c r="AH18" s="230">
        <v>6.616548755308588</v>
      </c>
      <c r="AI18" s="243">
        <v>166.854151</v>
      </c>
      <c r="AJ18" s="243">
        <v>25.103131999999999</v>
      </c>
      <c r="AK18" s="230">
        <v>6.6467463502163797</v>
      </c>
      <c r="AL18" s="243">
        <v>163.67217199999999</v>
      </c>
      <c r="AM18" s="243">
        <v>24.174175999999999</v>
      </c>
      <c r="AN18" s="230">
        <v>6.7705377837904379</v>
      </c>
      <c r="AO18" s="243">
        <v>161.53702000000001</v>
      </c>
      <c r="AP18" s="243">
        <v>23.359383999999999</v>
      </c>
      <c r="AQ18" s="230">
        <v>6.9152945129032526</v>
      </c>
      <c r="AR18" s="243">
        <v>159.09501</v>
      </c>
      <c r="AS18" s="243">
        <v>22.624089999999999</v>
      </c>
      <c r="AT18" s="230">
        <v>7.0321064847249106</v>
      </c>
      <c r="AU18" s="243">
        <v>155.76281599999999</v>
      </c>
      <c r="AV18" s="243">
        <v>21.880569999999999</v>
      </c>
      <c r="AW18" s="230">
        <v>7.1187732312275225</v>
      </c>
      <c r="AX18" s="243">
        <v>153.665479</v>
      </c>
      <c r="AY18" s="243">
        <v>21.237938</v>
      </c>
      <c r="AZ18" s="230">
        <v>7.2354236555356746</v>
      </c>
      <c r="BA18" s="243">
        <v>148.020016</v>
      </c>
      <c r="BB18" s="243">
        <v>20.61919</v>
      </c>
      <c r="BC18" s="230">
        <v>7.1787502806851284</v>
      </c>
      <c r="BD18" s="243">
        <v>136.43595300000001</v>
      </c>
      <c r="BE18" s="243">
        <v>19.796106000000002</v>
      </c>
      <c r="BF18" s="230">
        <v>6.8920601354630051</v>
      </c>
      <c r="BG18" s="243">
        <v>126.760075</v>
      </c>
      <c r="BH18" s="243">
        <v>19.134031</v>
      </c>
      <c r="BI18" s="230">
        <v>6.6248494632416977</v>
      </c>
      <c r="BJ18" s="243">
        <v>116.31695999999999</v>
      </c>
      <c r="BK18" s="243">
        <v>18.653852000000001</v>
      </c>
      <c r="BL18" s="230">
        <v>6.2355464169009167</v>
      </c>
      <c r="BM18" s="243">
        <v>107.986183</v>
      </c>
      <c r="BN18" s="243">
        <v>18.192674</v>
      </c>
      <c r="BO18" s="230">
        <v>5.9356960389660145</v>
      </c>
      <c r="BP18" s="243">
        <v>101.14765</v>
      </c>
      <c r="BQ18" s="243">
        <v>17.993855</v>
      </c>
      <c r="BR18" s="230">
        <v>5.6212329153480454</v>
      </c>
      <c r="BS18" s="243">
        <v>100.059697</v>
      </c>
      <c r="BT18" s="243">
        <v>17.916381000000001</v>
      </c>
      <c r="BU18" s="230">
        <v>5.5848163197690424</v>
      </c>
    </row>
    <row r="19" spans="1:73" s="141" customFormat="1" x14ac:dyDescent="0.2">
      <c r="A19" s="200" t="s">
        <v>350</v>
      </c>
      <c r="B19" s="201" t="s">
        <v>253</v>
      </c>
      <c r="C19" s="201" t="s">
        <v>263</v>
      </c>
      <c r="D19" s="202" t="s">
        <v>279</v>
      </c>
      <c r="E19" s="243" t="e">
        <v>#N/A</v>
      </c>
      <c r="F19" s="241">
        <v>8.1556160000000002</v>
      </c>
      <c r="G19" s="230" t="e">
        <v>#N/A</v>
      </c>
      <c r="H19" s="243">
        <v>39.729716000000003</v>
      </c>
      <c r="I19" s="241">
        <v>8.1422229999999995</v>
      </c>
      <c r="J19" s="230">
        <v>4.8794679290901275</v>
      </c>
      <c r="K19" s="243">
        <v>39.604557999999997</v>
      </c>
      <c r="L19" s="241">
        <v>8.0948639999999994</v>
      </c>
      <c r="M19" s="230">
        <v>4.8925538464883411</v>
      </c>
      <c r="N19" s="243">
        <v>39.787512999999997</v>
      </c>
      <c r="O19" s="241">
        <v>8.0389149999999994</v>
      </c>
      <c r="P19" s="230">
        <v>4.9493635646103984</v>
      </c>
      <c r="Q19" s="243">
        <v>39.900655999999998</v>
      </c>
      <c r="R19" s="241">
        <v>8.0033530000000006</v>
      </c>
      <c r="S19" s="230">
        <v>4.9854924554745983</v>
      </c>
      <c r="T19" s="243">
        <v>40.324916000000002</v>
      </c>
      <c r="U19" s="241">
        <v>7.9755640000000003</v>
      </c>
      <c r="V19" s="230">
        <v>5.0560582298631171</v>
      </c>
      <c r="W19" s="243">
        <v>40.660696000000002</v>
      </c>
      <c r="X19" s="241">
        <v>7.9533769999999997</v>
      </c>
      <c r="Y19" s="230">
        <v>5.1123813192811056</v>
      </c>
      <c r="Z19" s="243">
        <v>40.560844000000003</v>
      </c>
      <c r="AA19" s="241">
        <v>7.9626140000000003</v>
      </c>
      <c r="AB19" s="230">
        <v>5.0939106177946085</v>
      </c>
      <c r="AC19" s="243">
        <v>40.550859000000003</v>
      </c>
      <c r="AD19" s="241">
        <v>7.9226539999999996</v>
      </c>
      <c r="AE19" s="230">
        <v>5.118342792705576</v>
      </c>
      <c r="AF19" s="243">
        <v>40.731943999999999</v>
      </c>
      <c r="AG19" s="241">
        <v>7.9602700000000004</v>
      </c>
      <c r="AH19" s="230">
        <v>5.1169048286050591</v>
      </c>
      <c r="AI19" s="243">
        <v>40.758130999999999</v>
      </c>
      <c r="AJ19" s="243">
        <v>7.9875049999999996</v>
      </c>
      <c r="AK19" s="230">
        <v>5.1027362111197423</v>
      </c>
      <c r="AL19" s="243">
        <v>40.523240000000001</v>
      </c>
      <c r="AM19" s="243">
        <v>8.0119749999999996</v>
      </c>
      <c r="AN19" s="230">
        <v>5.0578340546494474</v>
      </c>
      <c r="AO19" s="243">
        <v>40.959840999999997</v>
      </c>
      <c r="AP19" s="243">
        <v>8.0440269999999998</v>
      </c>
      <c r="AQ19" s="230">
        <v>5.0919571751810375</v>
      </c>
      <c r="AR19" s="243">
        <v>40.655951999999999</v>
      </c>
      <c r="AS19" s="243">
        <v>8.0846250000000008</v>
      </c>
      <c r="AT19" s="230">
        <v>5.0287987383459338</v>
      </c>
      <c r="AU19" s="243">
        <v>40.164053000000003</v>
      </c>
      <c r="AV19" s="243">
        <v>8.0707839999999997</v>
      </c>
      <c r="AW19" s="230">
        <v>4.9764747761803569</v>
      </c>
      <c r="AX19" s="243">
        <v>40.046472000000001</v>
      </c>
      <c r="AY19" s="243">
        <v>8.0810519999999997</v>
      </c>
      <c r="AZ19" s="230">
        <v>4.9556013251740003</v>
      </c>
      <c r="BA19" s="243">
        <v>39.712031000000003</v>
      </c>
      <c r="BB19" s="243">
        <v>8.076352</v>
      </c>
      <c r="BC19" s="230">
        <v>4.9170753082579859</v>
      </c>
      <c r="BD19" s="243">
        <v>39.087631999999999</v>
      </c>
      <c r="BE19" s="243">
        <v>8.0678289999999997</v>
      </c>
      <c r="BF19" s="230">
        <v>4.8448761122725825</v>
      </c>
      <c r="BG19" s="243">
        <v>38.583362000000001</v>
      </c>
      <c r="BH19" s="243">
        <v>8.0881930000000004</v>
      </c>
      <c r="BI19" s="230">
        <v>4.7703315190426343</v>
      </c>
      <c r="BJ19" s="243">
        <v>38.211089999999999</v>
      </c>
      <c r="BK19" s="243">
        <v>8.0617079999999994</v>
      </c>
      <c r="BL19" s="230">
        <v>4.7398256051943335</v>
      </c>
      <c r="BM19" s="243">
        <v>37.505113999999999</v>
      </c>
      <c r="BN19" s="243">
        <v>8.0292309999999993</v>
      </c>
      <c r="BO19" s="230">
        <v>4.6710717377542137</v>
      </c>
      <c r="BP19" s="243">
        <v>36.930062999999997</v>
      </c>
      <c r="BQ19" s="243">
        <v>8.0200110000000002</v>
      </c>
      <c r="BR19" s="230">
        <v>4.6047396942473018</v>
      </c>
      <c r="BS19" s="243">
        <v>36.050218000000001</v>
      </c>
      <c r="BT19" s="243">
        <v>7.953964</v>
      </c>
      <c r="BU19" s="230">
        <v>4.5323587081862575</v>
      </c>
    </row>
    <row r="20" spans="1:73" s="141" customFormat="1" x14ac:dyDescent="0.2">
      <c r="A20" s="200" t="s">
        <v>351</v>
      </c>
      <c r="B20" s="201" t="s">
        <v>253</v>
      </c>
      <c r="C20" s="201" t="s">
        <v>263</v>
      </c>
      <c r="D20" s="202" t="s">
        <v>108</v>
      </c>
      <c r="E20" s="243" t="e">
        <v>#N/A</v>
      </c>
      <c r="F20" s="241">
        <v>6.2568469999999996</v>
      </c>
      <c r="G20" s="230" t="e">
        <v>#N/A</v>
      </c>
      <c r="H20" s="243">
        <v>15.140893999999999</v>
      </c>
      <c r="I20" s="241">
        <v>6.2652720000000004</v>
      </c>
      <c r="J20" s="230">
        <v>2.4166379368685029</v>
      </c>
      <c r="K20" s="243">
        <v>15.182880000000001</v>
      </c>
      <c r="L20" s="241">
        <v>6.2451639999999999</v>
      </c>
      <c r="M20" s="230">
        <v>2.4311419203723075</v>
      </c>
      <c r="N20" s="243">
        <v>15.533683999999999</v>
      </c>
      <c r="O20" s="241">
        <v>6.260141</v>
      </c>
      <c r="P20" s="230">
        <v>2.4813632791977049</v>
      </c>
      <c r="Q20" s="243">
        <v>15.657852</v>
      </c>
      <c r="R20" s="241">
        <v>6.1992240000000001</v>
      </c>
      <c r="S20" s="230">
        <v>2.5257761293994214</v>
      </c>
      <c r="T20" s="243">
        <v>16.143740999999999</v>
      </c>
      <c r="U20" s="241">
        <v>6.1950539999999998</v>
      </c>
      <c r="V20" s="230">
        <v>2.6059080356684539</v>
      </c>
      <c r="W20" s="243">
        <v>16.490112</v>
      </c>
      <c r="X20" s="241">
        <v>6.2051410000000002</v>
      </c>
      <c r="Y20" s="230">
        <v>2.6574919087253615</v>
      </c>
      <c r="Z20" s="243">
        <v>16.978107000000001</v>
      </c>
      <c r="AA20" s="241">
        <v>6.2192670000000003</v>
      </c>
      <c r="AB20" s="230">
        <v>2.72992090547005</v>
      </c>
      <c r="AC20" s="243">
        <v>17.355578999999999</v>
      </c>
      <c r="AD20" s="241">
        <v>6.2070920000000003</v>
      </c>
      <c r="AE20" s="230">
        <v>2.7960885709443324</v>
      </c>
      <c r="AF20" s="243">
        <v>17.878833</v>
      </c>
      <c r="AG20" s="241">
        <v>6.227716</v>
      </c>
      <c r="AH20" s="230">
        <v>2.8708491202874376</v>
      </c>
      <c r="AI20" s="243">
        <v>18.270177</v>
      </c>
      <c r="AJ20" s="243">
        <v>6.1872670000000003</v>
      </c>
      <c r="AK20" s="230">
        <v>2.9528670736207117</v>
      </c>
      <c r="AL20" s="243">
        <v>18.717697000000001</v>
      </c>
      <c r="AM20" s="243">
        <v>6.0934340000000002</v>
      </c>
      <c r="AN20" s="230">
        <v>3.0717813633494675</v>
      </c>
      <c r="AO20" s="243">
        <v>19.391014999999999</v>
      </c>
      <c r="AP20" s="243">
        <v>6.0089139999999999</v>
      </c>
      <c r="AQ20" s="230">
        <v>3.2270415253072353</v>
      </c>
      <c r="AR20" s="243">
        <v>20.063514000000001</v>
      </c>
      <c r="AS20" s="243">
        <v>5.9561089999999997</v>
      </c>
      <c r="AT20" s="230">
        <v>3.3685605820847138</v>
      </c>
      <c r="AU20" s="243">
        <v>20.606611999999998</v>
      </c>
      <c r="AV20" s="243">
        <v>5.9056329999999999</v>
      </c>
      <c r="AW20" s="230">
        <v>3.4893146932767407</v>
      </c>
      <c r="AX20" s="243">
        <v>20.861267999999999</v>
      </c>
      <c r="AY20" s="243">
        <v>5.8699870000000001</v>
      </c>
      <c r="AZ20" s="230">
        <v>3.5538865758987197</v>
      </c>
      <c r="BA20" s="243">
        <v>21.175204999999998</v>
      </c>
      <c r="BB20" s="243">
        <v>5.8739749999999997</v>
      </c>
      <c r="BC20" s="230">
        <v>3.6049191561080867</v>
      </c>
      <c r="BD20" s="243">
        <v>21.161971000000001</v>
      </c>
      <c r="BE20" s="243">
        <v>5.8567749999999998</v>
      </c>
      <c r="BF20" s="230">
        <v>3.6132463685219256</v>
      </c>
      <c r="BG20" s="243">
        <v>21.112857999999999</v>
      </c>
      <c r="BH20" s="243">
        <v>5.826301</v>
      </c>
      <c r="BI20" s="230">
        <v>3.6237156302086007</v>
      </c>
      <c r="BJ20" s="243">
        <v>21.068269000000001</v>
      </c>
      <c r="BK20" s="243">
        <v>5.8000129999999999</v>
      </c>
      <c r="BL20" s="230">
        <v>3.632452030710966</v>
      </c>
      <c r="BM20" s="243">
        <v>21.408075</v>
      </c>
      <c r="BN20" s="243">
        <v>5.7907820000000001</v>
      </c>
      <c r="BO20" s="230">
        <v>3.6969229717160825</v>
      </c>
      <c r="BP20" s="243">
        <v>21.453595</v>
      </c>
      <c r="BQ20" s="243">
        <v>5.6875640000000001</v>
      </c>
      <c r="BR20" s="230">
        <v>3.7720182137730669</v>
      </c>
      <c r="BS20" s="243">
        <v>21.392638000000002</v>
      </c>
      <c r="BT20" s="243">
        <v>5.587186</v>
      </c>
      <c r="BU20" s="230">
        <v>3.82887521553784</v>
      </c>
    </row>
    <row r="21" spans="1:73" s="141" customFormat="1" x14ac:dyDescent="0.2">
      <c r="A21" s="200" t="s">
        <v>352</v>
      </c>
      <c r="B21" s="201" t="s">
        <v>253</v>
      </c>
      <c r="C21" s="201" t="s">
        <v>263</v>
      </c>
      <c r="D21" s="202" t="s">
        <v>109</v>
      </c>
      <c r="E21" s="243" t="e">
        <v>#N/A</v>
      </c>
      <c r="F21" s="241">
        <v>6.2229380000000001</v>
      </c>
      <c r="G21" s="230" t="e">
        <v>#N/A</v>
      </c>
      <c r="H21" s="243">
        <v>8.5636659999999996</v>
      </c>
      <c r="I21" s="241">
        <v>6.1776609999999996</v>
      </c>
      <c r="J21" s="230">
        <v>1.3862311318150997</v>
      </c>
      <c r="K21" s="243">
        <v>8.4342299999999994</v>
      </c>
      <c r="L21" s="241">
        <v>6.1321209999999997</v>
      </c>
      <c r="M21" s="230">
        <v>1.3754180649729515</v>
      </c>
      <c r="N21" s="243">
        <v>8.3597990000000006</v>
      </c>
      <c r="O21" s="241">
        <v>6.0991039999999996</v>
      </c>
      <c r="P21" s="230">
        <v>1.3706601822169291</v>
      </c>
      <c r="Q21" s="243">
        <v>8.5050360000000005</v>
      </c>
      <c r="R21" s="241">
        <v>6.0560260000000001</v>
      </c>
      <c r="S21" s="230">
        <v>1.4043922532697186</v>
      </c>
      <c r="T21" s="243">
        <v>8.6016429999999993</v>
      </c>
      <c r="U21" s="241">
        <v>6.0432629999999996</v>
      </c>
      <c r="V21" s="230">
        <v>1.4233441437183851</v>
      </c>
      <c r="W21" s="243">
        <v>8.5526090000000003</v>
      </c>
      <c r="X21" s="241">
        <v>5.9924439999999999</v>
      </c>
      <c r="Y21" s="230">
        <v>1.4272321944101607</v>
      </c>
      <c r="Z21" s="243">
        <v>8.5688790000000008</v>
      </c>
      <c r="AA21" s="241">
        <v>5.9512929999999997</v>
      </c>
      <c r="AB21" s="230">
        <v>1.4398348392525795</v>
      </c>
      <c r="AC21" s="243">
        <v>8.5990179999999992</v>
      </c>
      <c r="AD21" s="241">
        <v>5.8840880000000002</v>
      </c>
      <c r="AE21" s="230">
        <v>1.461402004864645</v>
      </c>
      <c r="AF21" s="243">
        <v>8.5215689999999995</v>
      </c>
      <c r="AG21" s="241">
        <v>5.7944889999999996</v>
      </c>
      <c r="AH21" s="230">
        <v>1.4706333897605122</v>
      </c>
      <c r="AI21" s="243">
        <v>8.4314</v>
      </c>
      <c r="AJ21" s="243">
        <v>5.739547</v>
      </c>
      <c r="AK21" s="230">
        <v>1.4690009507718989</v>
      </c>
      <c r="AL21" s="243">
        <v>8.5199689999999997</v>
      </c>
      <c r="AM21" s="243">
        <v>5.6723610000000004</v>
      </c>
      <c r="AN21" s="230">
        <v>1.5020145932178857</v>
      </c>
      <c r="AO21" s="243">
        <v>8.5067050000000002</v>
      </c>
      <c r="AP21" s="243">
        <v>5.6118459999999999</v>
      </c>
      <c r="AQ21" s="230">
        <v>1.515847904593248</v>
      </c>
      <c r="AR21" s="243">
        <v>8.5629480000000004</v>
      </c>
      <c r="AS21" s="243">
        <v>5.5970060000000004</v>
      </c>
      <c r="AT21" s="230">
        <v>1.5299158157057542</v>
      </c>
      <c r="AU21" s="243">
        <v>8.6202670000000001</v>
      </c>
      <c r="AV21" s="243">
        <v>5.6224360000000004</v>
      </c>
      <c r="AW21" s="230">
        <v>1.5331907735365951</v>
      </c>
      <c r="AX21" s="243">
        <v>8.5392519999999994</v>
      </c>
      <c r="AY21" s="243">
        <v>5.6118199999999998</v>
      </c>
      <c r="AZ21" s="230">
        <v>1.5216546503629838</v>
      </c>
      <c r="BA21" s="243">
        <v>8.4218820000000001</v>
      </c>
      <c r="BB21" s="243">
        <v>5.6369210000000001</v>
      </c>
      <c r="BC21" s="230">
        <v>1.4940571279959396</v>
      </c>
      <c r="BD21" s="243">
        <v>8.3787249999999993</v>
      </c>
      <c r="BE21" s="243">
        <v>5.7031710000000002</v>
      </c>
      <c r="BF21" s="230">
        <v>1.4691344516936278</v>
      </c>
      <c r="BG21" s="243">
        <v>8.2503829999999994</v>
      </c>
      <c r="BH21" s="243">
        <v>5.7020790000000003</v>
      </c>
      <c r="BI21" s="230">
        <v>1.4469078734265166</v>
      </c>
      <c r="BJ21" s="243">
        <v>8.1719080000000002</v>
      </c>
      <c r="BK21" s="243">
        <v>5.736408</v>
      </c>
      <c r="BL21" s="230">
        <v>1.4245688242537839</v>
      </c>
      <c r="BM21" s="243">
        <v>8.2735979999999998</v>
      </c>
      <c r="BN21" s="243">
        <v>5.7773310000000002</v>
      </c>
      <c r="BO21" s="230">
        <v>1.4320796229262265</v>
      </c>
      <c r="BP21" s="243">
        <v>8.2531110000000005</v>
      </c>
      <c r="BQ21" s="243">
        <v>5.8388229999999997</v>
      </c>
      <c r="BR21" s="230">
        <v>1.4134888144408557</v>
      </c>
      <c r="BS21" s="243">
        <v>8.1641250000000003</v>
      </c>
      <c r="BT21" s="243">
        <v>5.824802</v>
      </c>
      <c r="BU21" s="230">
        <v>1.4016141664557868</v>
      </c>
    </row>
    <row r="22" spans="1:73" s="141" customFormat="1" x14ac:dyDescent="0.2">
      <c r="A22" s="200" t="s">
        <v>353</v>
      </c>
      <c r="B22" s="201" t="s">
        <v>253</v>
      </c>
      <c r="C22" s="201" t="s">
        <v>263</v>
      </c>
      <c r="D22" s="202" t="s">
        <v>280</v>
      </c>
      <c r="E22" s="243" t="e">
        <v>#N/A</v>
      </c>
      <c r="F22" s="241">
        <v>0.76465000000000005</v>
      </c>
      <c r="G22" s="230" t="e">
        <v>#N/A</v>
      </c>
      <c r="H22" s="243">
        <v>3.3303250000000002</v>
      </c>
      <c r="I22" s="241">
        <v>0.728329</v>
      </c>
      <c r="J22" s="230">
        <v>4.5725558092565315</v>
      </c>
      <c r="K22" s="243">
        <v>3.3378040000000002</v>
      </c>
      <c r="L22" s="241">
        <v>0.68347400000000003</v>
      </c>
      <c r="M22" s="230">
        <v>4.8835859154847148</v>
      </c>
      <c r="N22" s="243">
        <v>3.3233440000000001</v>
      </c>
      <c r="O22" s="241">
        <v>0.64848499999999998</v>
      </c>
      <c r="P22" s="230">
        <v>5.1247816063594378</v>
      </c>
      <c r="Q22" s="243">
        <v>3.3242150000000001</v>
      </c>
      <c r="R22" s="241">
        <v>0.64908200000000005</v>
      </c>
      <c r="S22" s="230">
        <v>5.1214099297161217</v>
      </c>
      <c r="T22" s="243">
        <v>3.3400059999999998</v>
      </c>
      <c r="U22" s="241">
        <v>0.62841800000000003</v>
      </c>
      <c r="V22" s="230">
        <v>5.3149432384177402</v>
      </c>
      <c r="W22" s="243">
        <v>3.2881879999999999</v>
      </c>
      <c r="X22" s="241">
        <v>0.61577800000000005</v>
      </c>
      <c r="Y22" s="230">
        <v>5.3398919740555844</v>
      </c>
      <c r="Z22" s="243">
        <v>3.304268</v>
      </c>
      <c r="AA22" s="241">
        <v>0.60928400000000005</v>
      </c>
      <c r="AB22" s="230">
        <v>5.4231983771114942</v>
      </c>
      <c r="AC22" s="243">
        <v>3.3415789999999999</v>
      </c>
      <c r="AD22" s="241">
        <v>0.59743800000000002</v>
      </c>
      <c r="AE22" s="230">
        <v>5.5931812171304802</v>
      </c>
      <c r="AF22" s="243">
        <v>3.3125900000000001</v>
      </c>
      <c r="AG22" s="241">
        <v>0.57958600000000005</v>
      </c>
      <c r="AH22" s="230">
        <v>5.7154417118425913</v>
      </c>
      <c r="AI22" s="243">
        <v>3.3344239999999998</v>
      </c>
      <c r="AJ22" s="243">
        <v>0.56607200000000002</v>
      </c>
      <c r="AK22" s="230">
        <v>5.8904591642052599</v>
      </c>
      <c r="AL22" s="243">
        <v>3.37479</v>
      </c>
      <c r="AM22" s="243">
        <v>0.56311299999999997</v>
      </c>
      <c r="AN22" s="230">
        <v>5.9930955243441373</v>
      </c>
      <c r="AO22" s="243">
        <v>3.4606590000000002</v>
      </c>
      <c r="AP22" s="243">
        <v>0.54930000000000001</v>
      </c>
      <c r="AQ22" s="230">
        <v>6.3001256144183504</v>
      </c>
      <c r="AR22" s="243">
        <v>3.437084</v>
      </c>
      <c r="AS22" s="243">
        <v>0.52848200000000001</v>
      </c>
      <c r="AT22" s="230">
        <v>6.5036917056777712</v>
      </c>
      <c r="AU22" s="243">
        <v>3.488737</v>
      </c>
      <c r="AV22" s="243">
        <v>0.51350399999999996</v>
      </c>
      <c r="AW22" s="230">
        <v>6.7939821306163148</v>
      </c>
      <c r="AX22" s="243">
        <v>3.475778</v>
      </c>
      <c r="AY22" s="243">
        <v>0.51530399999999998</v>
      </c>
      <c r="AZ22" s="230">
        <v>6.7451019204197911</v>
      </c>
      <c r="BA22" s="243">
        <v>3.4116659999999999</v>
      </c>
      <c r="BB22" s="243">
        <v>0.49679000000000001</v>
      </c>
      <c r="BC22" s="230">
        <v>6.8674208418043836</v>
      </c>
      <c r="BD22" s="243">
        <v>3.2969650000000001</v>
      </c>
      <c r="BE22" s="243">
        <v>0.47632400000000003</v>
      </c>
      <c r="BF22" s="230">
        <v>6.9216856593411205</v>
      </c>
      <c r="BG22" s="243">
        <v>3.2330619999999999</v>
      </c>
      <c r="BH22" s="243">
        <v>0.46712199999999998</v>
      </c>
      <c r="BI22" s="230">
        <v>6.9212368503303203</v>
      </c>
      <c r="BJ22" s="243">
        <v>3.2063030000000001</v>
      </c>
      <c r="BK22" s="243">
        <v>0.44926100000000002</v>
      </c>
      <c r="BL22" s="230">
        <v>7.136838051822882</v>
      </c>
      <c r="BM22" s="243">
        <v>3.1228069999999999</v>
      </c>
      <c r="BN22" s="243">
        <v>0.433083</v>
      </c>
      <c r="BO22" s="230">
        <v>7.2106432254325386</v>
      </c>
      <c r="BP22" s="243">
        <v>3.1051760000000002</v>
      </c>
      <c r="BQ22" s="243">
        <v>0.41044199999999997</v>
      </c>
      <c r="BR22" s="230">
        <v>7.5654440822333004</v>
      </c>
      <c r="BS22" s="243">
        <v>2.9815459999999998</v>
      </c>
      <c r="BT22" s="243">
        <v>0.39359</v>
      </c>
      <c r="BU22" s="230">
        <v>7.5752585177468932</v>
      </c>
    </row>
    <row r="23" spans="1:73" s="141" customFormat="1" x14ac:dyDescent="0.2">
      <c r="A23" s="200" t="s">
        <v>354</v>
      </c>
      <c r="B23" s="201" t="s">
        <v>253</v>
      </c>
      <c r="C23" s="201" t="s">
        <v>263</v>
      </c>
      <c r="D23" s="202" t="s">
        <v>281</v>
      </c>
      <c r="E23" s="243" t="e">
        <v>#N/A</v>
      </c>
      <c r="F23" s="241">
        <v>10.814088</v>
      </c>
      <c r="G23" s="230" t="e">
        <v>#N/A</v>
      </c>
      <c r="H23" s="243">
        <v>25.390764000000001</v>
      </c>
      <c r="I23" s="241">
        <v>10.971114</v>
      </c>
      <c r="J23" s="230">
        <v>2.3143286998931925</v>
      </c>
      <c r="K23" s="243">
        <v>25.478859</v>
      </c>
      <c r="L23" s="241">
        <v>11.108211000000001</v>
      </c>
      <c r="M23" s="230">
        <v>2.2936959875897207</v>
      </c>
      <c r="N23" s="243">
        <v>25.418479000000001</v>
      </c>
      <c r="O23" s="241">
        <v>11.266315000000001</v>
      </c>
      <c r="P23" s="230">
        <v>2.2561484389527542</v>
      </c>
      <c r="Q23" s="243">
        <v>25.374860999999999</v>
      </c>
      <c r="R23" s="241">
        <v>11.165729000000001</v>
      </c>
      <c r="S23" s="230">
        <v>2.2725664396834278</v>
      </c>
      <c r="T23" s="243">
        <v>25.140471000000002</v>
      </c>
      <c r="U23" s="241">
        <v>11.046609999999999</v>
      </c>
      <c r="V23" s="230">
        <v>2.275853949763774</v>
      </c>
      <c r="W23" s="243">
        <v>25.038547999999999</v>
      </c>
      <c r="X23" s="241">
        <v>10.849432</v>
      </c>
      <c r="Y23" s="230">
        <v>2.3078210914635897</v>
      </c>
      <c r="Z23" s="243">
        <v>25.103601999999999</v>
      </c>
      <c r="AA23" s="241">
        <v>10.584752</v>
      </c>
      <c r="AB23" s="230">
        <v>2.3716759731356953</v>
      </c>
      <c r="AC23" s="243">
        <v>25.407420999999999</v>
      </c>
      <c r="AD23" s="241">
        <v>10.294320000000001</v>
      </c>
      <c r="AE23" s="230">
        <v>2.4681009527584141</v>
      </c>
      <c r="AF23" s="243">
        <v>25.591138000000001</v>
      </c>
      <c r="AG23" s="241">
        <v>10.003978999999999</v>
      </c>
      <c r="AH23" s="230">
        <v>2.5580959336280098</v>
      </c>
      <c r="AI23" s="243">
        <v>25.762668999999999</v>
      </c>
      <c r="AJ23" s="243">
        <v>9.7222720000000002</v>
      </c>
      <c r="AK23" s="230">
        <v>2.6498609584261783</v>
      </c>
      <c r="AL23" s="243">
        <v>25.835331</v>
      </c>
      <c r="AM23" s="243">
        <v>9.4132099999999994</v>
      </c>
      <c r="AN23" s="230">
        <v>2.7445824538069377</v>
      </c>
      <c r="AO23" s="243">
        <v>26.195270000000001</v>
      </c>
      <c r="AP23" s="243">
        <v>9.1387339999999995</v>
      </c>
      <c r="AQ23" s="230">
        <v>2.8664003132162508</v>
      </c>
      <c r="AR23" s="243">
        <v>26.292648</v>
      </c>
      <c r="AS23" s="243">
        <v>8.891451</v>
      </c>
      <c r="AT23" s="230">
        <v>2.9570705613740658</v>
      </c>
      <c r="AU23" s="243">
        <v>26.297331</v>
      </c>
      <c r="AV23" s="243">
        <v>8.7198779999999996</v>
      </c>
      <c r="AW23" s="230">
        <v>3.0157911612983579</v>
      </c>
      <c r="AX23" s="243">
        <v>26.488831999999999</v>
      </c>
      <c r="AY23" s="243">
        <v>8.50136</v>
      </c>
      <c r="AZ23" s="230">
        <v>3.1158346429277195</v>
      </c>
      <c r="BA23" s="243">
        <v>26.390516000000002</v>
      </c>
      <c r="BB23" s="243">
        <v>8.3795970000000004</v>
      </c>
      <c r="BC23" s="230">
        <v>3.1493777087370671</v>
      </c>
      <c r="BD23" s="243">
        <v>26.053484000000001</v>
      </c>
      <c r="BE23" s="243">
        <v>8.2353149999999999</v>
      </c>
      <c r="BF23" s="230">
        <v>3.1636293207970794</v>
      </c>
      <c r="BG23" s="243">
        <v>25.839621999999999</v>
      </c>
      <c r="BH23" s="243">
        <v>8.0586099999999998</v>
      </c>
      <c r="BI23" s="230">
        <v>3.2064614120797508</v>
      </c>
      <c r="BJ23" s="243">
        <v>25.717130999999998</v>
      </c>
      <c r="BK23" s="243">
        <v>7.8867989999999999</v>
      </c>
      <c r="BL23" s="230">
        <v>3.2607818457145918</v>
      </c>
      <c r="BM23" s="243">
        <v>25.376078</v>
      </c>
      <c r="BN23" s="243">
        <v>7.7463129999999998</v>
      </c>
      <c r="BO23" s="230">
        <v>3.2758911239450303</v>
      </c>
      <c r="BP23" s="243">
        <v>25.214939000000001</v>
      </c>
      <c r="BQ23" s="243">
        <v>7.5564090000000004</v>
      </c>
      <c r="BR23" s="230">
        <v>3.3368944163821732</v>
      </c>
      <c r="BS23" s="243">
        <v>24.922840999999998</v>
      </c>
      <c r="BT23" s="243">
        <v>7.4139059999999999</v>
      </c>
      <c r="BU23" s="230">
        <v>3.3616343395775452</v>
      </c>
    </row>
    <row r="24" spans="1:73" s="141" customFormat="1" x14ac:dyDescent="0.2">
      <c r="A24" s="200" t="s">
        <v>355</v>
      </c>
      <c r="B24" s="201" t="s">
        <v>253</v>
      </c>
      <c r="C24" s="201" t="s">
        <v>263</v>
      </c>
      <c r="D24" s="202" t="s">
        <v>110</v>
      </c>
      <c r="E24" s="243" t="e">
        <v>#N/A</v>
      </c>
      <c r="F24" s="241">
        <v>4.5381840000000002</v>
      </c>
      <c r="G24" s="230" t="e">
        <v>#N/A</v>
      </c>
      <c r="H24" s="243">
        <v>6.8174970000000004</v>
      </c>
      <c r="I24" s="241">
        <v>4.5653980000000001</v>
      </c>
      <c r="J24" s="230">
        <v>1.4932974080244483</v>
      </c>
      <c r="K24" s="243">
        <v>6.8544260000000001</v>
      </c>
      <c r="L24" s="241">
        <v>4.612724</v>
      </c>
      <c r="M24" s="230">
        <v>1.4859822525691977</v>
      </c>
      <c r="N24" s="243">
        <v>6.8704349999999996</v>
      </c>
      <c r="O24" s="241">
        <v>4.5794170000000003</v>
      </c>
      <c r="P24" s="230">
        <v>1.5002859534303163</v>
      </c>
      <c r="Q24" s="243">
        <v>6.8756360000000001</v>
      </c>
      <c r="R24" s="241">
        <v>4.5240830000000001</v>
      </c>
      <c r="S24" s="230">
        <v>1.5197855565426186</v>
      </c>
      <c r="T24" s="243">
        <v>7.0477590000000001</v>
      </c>
      <c r="U24" s="241">
        <v>4.4784350000000002</v>
      </c>
      <c r="V24" s="230">
        <v>1.5737102358301505</v>
      </c>
      <c r="W24" s="243">
        <v>6.9746370000000004</v>
      </c>
      <c r="X24" s="241">
        <v>4.4421929999999996</v>
      </c>
      <c r="Y24" s="230">
        <v>1.5700886926794944</v>
      </c>
      <c r="Z24" s="243">
        <v>7.0285390000000003</v>
      </c>
      <c r="AA24" s="241">
        <v>4.4365030000000001</v>
      </c>
      <c r="AB24" s="230">
        <v>1.5842520561802844</v>
      </c>
      <c r="AC24" s="243">
        <v>7.0710629999999997</v>
      </c>
      <c r="AD24" s="241">
        <v>4.424957</v>
      </c>
      <c r="AE24" s="230">
        <v>1.597995867530464</v>
      </c>
      <c r="AF24" s="243">
        <v>7.1606110000000003</v>
      </c>
      <c r="AG24" s="241">
        <v>4.3742210000000004</v>
      </c>
      <c r="AH24" s="230">
        <v>1.6370025657139864</v>
      </c>
      <c r="AI24" s="243">
        <v>7.1587500000000004</v>
      </c>
      <c r="AJ24" s="243">
        <v>4.3495710000000001</v>
      </c>
      <c r="AK24" s="230">
        <v>1.6458519702287882</v>
      </c>
      <c r="AL24" s="243">
        <v>7.1916399999999996</v>
      </c>
      <c r="AM24" s="243">
        <v>4.2884570000000002</v>
      </c>
      <c r="AN24" s="230">
        <v>1.6769761245128492</v>
      </c>
      <c r="AO24" s="243">
        <v>7.2476710000000004</v>
      </c>
      <c r="AP24" s="243">
        <v>4.2148089999999998</v>
      </c>
      <c r="AQ24" s="230">
        <v>1.7195728205002885</v>
      </c>
      <c r="AR24" s="243">
        <v>7.3063510000000003</v>
      </c>
      <c r="AS24" s="243">
        <v>4.1507860000000001</v>
      </c>
      <c r="AT24" s="230">
        <v>1.760233122112294</v>
      </c>
      <c r="AU24" s="243">
        <v>7.472893</v>
      </c>
      <c r="AV24" s="243">
        <v>4.1140639999999999</v>
      </c>
      <c r="AW24" s="230">
        <v>1.816426044903531</v>
      </c>
      <c r="AX24" s="243">
        <v>7.5974810000000002</v>
      </c>
      <c r="AY24" s="243">
        <v>4.0395589999999997</v>
      </c>
      <c r="AZ24" s="230">
        <v>1.8807699058238785</v>
      </c>
      <c r="BA24" s="243">
        <v>7.7926830000000002</v>
      </c>
      <c r="BB24" s="243">
        <v>4.0313590000000001</v>
      </c>
      <c r="BC24" s="230">
        <v>1.9330163847972854</v>
      </c>
      <c r="BD24" s="243">
        <v>7.9106610000000002</v>
      </c>
      <c r="BE24" s="243">
        <v>4.0041969999999996</v>
      </c>
      <c r="BF24" s="230">
        <v>1.9755923597165677</v>
      </c>
      <c r="BG24" s="243">
        <v>8.0811440000000001</v>
      </c>
      <c r="BH24" s="243">
        <v>3.9916070000000001</v>
      </c>
      <c r="BI24" s="230">
        <v>2.0245339784202203</v>
      </c>
      <c r="BJ24" s="243">
        <v>8.1161650000000005</v>
      </c>
      <c r="BK24" s="243">
        <v>3.9894059999999998</v>
      </c>
      <c r="BL24" s="230">
        <v>2.0344294363622057</v>
      </c>
      <c r="BM24" s="243">
        <v>8.1362959999999998</v>
      </c>
      <c r="BN24" s="243">
        <v>4.0068549999999998</v>
      </c>
      <c r="BO24" s="230">
        <v>2.0305940694135427</v>
      </c>
      <c r="BP24" s="243">
        <v>8.1841729999999995</v>
      </c>
      <c r="BQ24" s="243">
        <v>3.960909</v>
      </c>
      <c r="BR24" s="230">
        <v>2.0662360584401207</v>
      </c>
      <c r="BS24" s="243">
        <v>8.0626990000000003</v>
      </c>
      <c r="BT24" s="243">
        <v>3.9111850000000001</v>
      </c>
      <c r="BU24" s="230">
        <v>2.0614465948299556</v>
      </c>
    </row>
    <row r="25" spans="1:73" s="141" customFormat="1" x14ac:dyDescent="0.2">
      <c r="A25" s="200" t="s">
        <v>356</v>
      </c>
      <c r="B25" s="201" t="s">
        <v>253</v>
      </c>
      <c r="C25" s="201" t="s">
        <v>263</v>
      </c>
      <c r="D25" s="202" t="s">
        <v>111</v>
      </c>
      <c r="E25" s="243" t="e">
        <v>#N/A</v>
      </c>
      <c r="F25" s="241">
        <v>10.851865</v>
      </c>
      <c r="G25" s="230" t="e">
        <v>#N/A</v>
      </c>
      <c r="H25" s="243">
        <v>18.260922999999998</v>
      </c>
      <c r="I25" s="241">
        <v>10.863595</v>
      </c>
      <c r="J25" s="230">
        <v>1.6809281826135822</v>
      </c>
      <c r="K25" s="243">
        <v>18.221235</v>
      </c>
      <c r="L25" s="241">
        <v>10.809621999999999</v>
      </c>
      <c r="M25" s="230">
        <v>1.6856495999582595</v>
      </c>
      <c r="N25" s="243">
        <v>18.359931</v>
      </c>
      <c r="O25" s="241">
        <v>10.696944</v>
      </c>
      <c r="P25" s="230">
        <v>1.7163716104337836</v>
      </c>
      <c r="Q25" s="243">
        <v>18.337494</v>
      </c>
      <c r="R25" s="241">
        <v>10.633611999999999</v>
      </c>
      <c r="S25" s="230">
        <v>1.7244840229265466</v>
      </c>
      <c r="T25" s="243">
        <v>18.208245000000002</v>
      </c>
      <c r="U25" s="241">
        <v>10.539565</v>
      </c>
      <c r="V25" s="230">
        <v>1.7276087770225814</v>
      </c>
      <c r="W25" s="243">
        <v>18.550457000000002</v>
      </c>
      <c r="X25" s="241">
        <v>10.492768999999999</v>
      </c>
      <c r="Y25" s="230">
        <v>1.7679277033545677</v>
      </c>
      <c r="Z25" s="243">
        <v>18.615205</v>
      </c>
      <c r="AA25" s="241">
        <v>10.452508999999999</v>
      </c>
      <c r="AB25" s="230">
        <v>1.7809317361027865</v>
      </c>
      <c r="AC25" s="243">
        <v>18.658097000000001</v>
      </c>
      <c r="AD25" s="241">
        <v>10.460088000000001</v>
      </c>
      <c r="AE25" s="230">
        <v>1.7837418767413811</v>
      </c>
      <c r="AF25" s="243">
        <v>18.792228000000001</v>
      </c>
      <c r="AG25" s="241">
        <v>10.372253000000001</v>
      </c>
      <c r="AH25" s="230">
        <v>1.8117787909724146</v>
      </c>
      <c r="AI25" s="243">
        <v>18.981825000000001</v>
      </c>
      <c r="AJ25" s="243">
        <v>10.292408</v>
      </c>
      <c r="AK25" s="230">
        <v>1.8442550081574691</v>
      </c>
      <c r="AL25" s="243">
        <v>18.796101</v>
      </c>
      <c r="AM25" s="243">
        <v>10.193493999999999</v>
      </c>
      <c r="AN25" s="230">
        <v>1.8439311388224686</v>
      </c>
      <c r="AO25" s="243">
        <v>18.913878</v>
      </c>
      <c r="AP25" s="243">
        <v>10.073204</v>
      </c>
      <c r="AQ25" s="230">
        <v>1.8776427043470973</v>
      </c>
      <c r="AR25" s="243">
        <v>19.060148000000002</v>
      </c>
      <c r="AS25" s="243">
        <v>9.9651680000000002</v>
      </c>
      <c r="AT25" s="230">
        <v>1.9126770366540735</v>
      </c>
      <c r="AU25" s="243">
        <v>19.186928999999999</v>
      </c>
      <c r="AV25" s="243">
        <v>9.929157</v>
      </c>
      <c r="AW25" s="230">
        <v>1.9323824771831082</v>
      </c>
      <c r="AX25" s="243">
        <v>19.409443</v>
      </c>
      <c r="AY25" s="243">
        <v>9.8183279999999993</v>
      </c>
      <c r="AZ25" s="230">
        <v>1.976858279739687</v>
      </c>
      <c r="BA25" s="243">
        <v>19.668451000000001</v>
      </c>
      <c r="BB25" s="243">
        <v>9.7460839999999997</v>
      </c>
      <c r="BC25" s="230">
        <v>2.0180875724034393</v>
      </c>
      <c r="BD25" s="243">
        <v>19.624220999999999</v>
      </c>
      <c r="BE25" s="243">
        <v>9.6875730000000004</v>
      </c>
      <c r="BF25" s="230">
        <v>2.0257107739988123</v>
      </c>
      <c r="BG25" s="243">
        <v>19.582281999999999</v>
      </c>
      <c r="BH25" s="243">
        <v>9.6084639999999997</v>
      </c>
      <c r="BI25" s="230">
        <v>2.0380241836780573</v>
      </c>
      <c r="BJ25" s="243">
        <v>19.614127</v>
      </c>
      <c r="BK25" s="243">
        <v>9.4765990000000002</v>
      </c>
      <c r="BL25" s="230">
        <v>2.0697432697110005</v>
      </c>
      <c r="BM25" s="243">
        <v>19.297924999999999</v>
      </c>
      <c r="BN25" s="243">
        <v>9.3184590000000007</v>
      </c>
      <c r="BO25" s="230">
        <v>2.0709352265218959</v>
      </c>
      <c r="BP25" s="243">
        <v>19.096848999999999</v>
      </c>
      <c r="BQ25" s="243">
        <v>9.1246939999999999</v>
      </c>
      <c r="BR25" s="230">
        <v>2.0928755528678549</v>
      </c>
      <c r="BS25" s="243">
        <v>18.815131000000001</v>
      </c>
      <c r="BT25" s="243">
        <v>8.9307730000000003</v>
      </c>
      <c r="BU25" s="230">
        <v>2.1067751918003066</v>
      </c>
    </row>
    <row r="26" spans="1:73" s="141" customFormat="1" ht="12" x14ac:dyDescent="0.2">
      <c r="A26" s="200"/>
      <c r="B26" s="201"/>
      <c r="C26" s="201"/>
      <c r="D26" s="202"/>
      <c r="E26" s="244"/>
      <c r="F26" s="242"/>
      <c r="G26" s="230"/>
      <c r="H26" s="244"/>
      <c r="I26" s="242"/>
      <c r="J26" s="230"/>
      <c r="K26" s="244"/>
      <c r="L26" s="242"/>
      <c r="M26" s="230"/>
      <c r="N26" s="244"/>
      <c r="O26" s="248"/>
      <c r="P26" s="230"/>
      <c r="Q26" s="244"/>
      <c r="R26" s="242"/>
      <c r="S26" s="230"/>
      <c r="T26" s="244"/>
      <c r="U26" s="242"/>
      <c r="V26" s="230"/>
      <c r="W26" s="244"/>
      <c r="X26" s="242"/>
      <c r="Y26" s="230"/>
      <c r="Z26" s="242"/>
      <c r="AA26" s="242"/>
      <c r="AB26" s="230"/>
      <c r="AC26" s="242"/>
      <c r="AD26" s="242"/>
      <c r="AE26" s="230"/>
      <c r="AF26" s="242"/>
      <c r="AG26" s="242"/>
      <c r="AH26" s="230"/>
    </row>
    <row r="27" spans="1:73" x14ac:dyDescent="0.2">
      <c r="A27" s="203"/>
      <c r="B27" s="201"/>
      <c r="C27" s="201"/>
      <c r="D27" s="201" t="s">
        <v>283</v>
      </c>
      <c r="E27" s="218"/>
      <c r="F27" s="218"/>
      <c r="G27" s="231"/>
      <c r="H27" s="218"/>
      <c r="I27" s="218"/>
      <c r="J27" s="231"/>
      <c r="K27" s="218"/>
      <c r="L27" s="218"/>
      <c r="M27" s="231"/>
      <c r="N27" s="218"/>
      <c r="O27" s="218"/>
      <c r="P27" s="231"/>
      <c r="Q27" s="218"/>
      <c r="R27" s="218"/>
      <c r="S27" s="231"/>
      <c r="T27" s="218"/>
      <c r="U27" s="218"/>
      <c r="V27" s="231"/>
      <c r="W27" s="218"/>
      <c r="X27" s="218"/>
      <c r="Y27" s="231"/>
      <c r="Z27" s="218"/>
      <c r="AA27" s="218"/>
      <c r="AB27" s="231"/>
      <c r="AC27" s="218"/>
      <c r="AD27" s="218"/>
      <c r="AE27" s="231"/>
      <c r="AF27" s="218"/>
      <c r="AG27" s="218"/>
      <c r="AH27" s="231"/>
    </row>
    <row r="28" spans="1:73" x14ac:dyDescent="0.2">
      <c r="A28" s="203"/>
      <c r="B28" s="201"/>
      <c r="C28" s="201"/>
      <c r="D28" s="201" t="s">
        <v>285</v>
      </c>
      <c r="E28" s="218"/>
      <c r="F28" s="218"/>
      <c r="G28" s="231"/>
      <c r="H28" s="218"/>
      <c r="I28" s="218"/>
      <c r="J28" s="231"/>
      <c r="K28" s="218"/>
      <c r="L28" s="218"/>
      <c r="M28" s="231"/>
      <c r="N28" s="218"/>
      <c r="O28" s="218"/>
      <c r="P28" s="231"/>
      <c r="Q28" s="218"/>
      <c r="R28" s="218"/>
      <c r="S28" s="231"/>
      <c r="T28" s="218"/>
      <c r="U28" s="218"/>
      <c r="V28" s="231"/>
      <c r="W28" s="218"/>
      <c r="X28" s="218"/>
      <c r="Y28" s="231"/>
      <c r="Z28" s="218"/>
      <c r="AA28" s="218"/>
      <c r="AB28" s="231"/>
      <c r="AC28" s="218"/>
      <c r="AD28" s="218"/>
      <c r="AE28" s="231"/>
      <c r="AF28" s="218"/>
      <c r="AG28" s="218"/>
      <c r="AH28" s="231"/>
    </row>
    <row r="29" spans="1:73" x14ac:dyDescent="0.2">
      <c r="A29" s="203"/>
      <c r="B29" s="201"/>
      <c r="C29" s="201"/>
      <c r="D29" s="201" t="s">
        <v>264</v>
      </c>
      <c r="E29" s="218"/>
      <c r="F29" s="218"/>
      <c r="G29" s="231"/>
      <c r="H29" s="218"/>
      <c r="I29" s="218"/>
      <c r="J29" s="231"/>
      <c r="K29" s="218"/>
      <c r="L29" s="218"/>
      <c r="M29" s="231"/>
      <c r="N29" s="218"/>
      <c r="O29" s="218"/>
      <c r="P29" s="231"/>
      <c r="Q29" s="218"/>
      <c r="R29" s="218"/>
      <c r="S29" s="231"/>
      <c r="T29" s="218"/>
      <c r="U29" s="218"/>
      <c r="V29" s="231"/>
      <c r="W29" s="218"/>
      <c r="X29" s="218"/>
      <c r="Y29" s="231"/>
      <c r="Z29" s="218"/>
      <c r="AA29" s="218"/>
      <c r="AB29" s="231"/>
      <c r="AC29" s="218"/>
      <c r="AD29" s="218"/>
      <c r="AE29" s="231"/>
      <c r="AF29" s="218"/>
      <c r="AG29" s="218"/>
      <c r="AH29" s="231"/>
    </row>
    <row r="30" spans="1:73" x14ac:dyDescent="0.2">
      <c r="A30" s="203"/>
      <c r="B30" s="201"/>
      <c r="C30" s="201"/>
      <c r="D30" s="201" t="s">
        <v>265</v>
      </c>
      <c r="E30" s="218"/>
      <c r="F30" s="218"/>
      <c r="G30" s="232"/>
      <c r="H30" s="218"/>
      <c r="I30" s="218"/>
      <c r="J30" s="231"/>
      <c r="K30" s="218"/>
      <c r="L30" s="218"/>
      <c r="M30" s="231"/>
      <c r="N30" s="218"/>
      <c r="O30" s="218"/>
      <c r="P30" s="231"/>
      <c r="Q30" s="218"/>
      <c r="R30" s="218"/>
      <c r="S30" s="231"/>
      <c r="T30" s="218"/>
      <c r="U30" s="218"/>
      <c r="V30" s="231"/>
      <c r="W30" s="218"/>
      <c r="X30" s="218"/>
      <c r="Y30" s="231"/>
      <c r="Z30" s="218"/>
      <c r="AA30" s="218"/>
      <c r="AB30" s="231"/>
      <c r="AC30" s="218"/>
      <c r="AD30" s="218"/>
      <c r="AE30" s="231"/>
      <c r="AF30" s="218"/>
      <c r="AG30" s="218"/>
      <c r="AH30" s="231"/>
    </row>
    <row r="31" spans="1:73" x14ac:dyDescent="0.2">
      <c r="A31" s="203"/>
      <c r="B31" s="201"/>
      <c r="C31" s="201"/>
      <c r="D31" s="201"/>
      <c r="E31" s="219" t="s">
        <v>256</v>
      </c>
      <c r="F31" s="219" t="s">
        <v>257</v>
      </c>
      <c r="G31" s="233" t="s">
        <v>258</v>
      </c>
      <c r="H31" s="219" t="s">
        <v>256</v>
      </c>
      <c r="I31" s="219" t="s">
        <v>257</v>
      </c>
      <c r="J31" s="233" t="s">
        <v>258</v>
      </c>
      <c r="K31" s="219" t="s">
        <v>256</v>
      </c>
      <c r="L31" s="219" t="s">
        <v>257</v>
      </c>
      <c r="M31" s="233" t="s">
        <v>258</v>
      </c>
      <c r="N31" s="219" t="s">
        <v>256</v>
      </c>
      <c r="O31" s="219" t="s">
        <v>257</v>
      </c>
      <c r="P31" s="233" t="s">
        <v>258</v>
      </c>
      <c r="Q31" s="247" t="s">
        <v>256</v>
      </c>
      <c r="R31" s="247" t="s">
        <v>257</v>
      </c>
      <c r="S31" s="233" t="s">
        <v>258</v>
      </c>
      <c r="T31" s="219" t="s">
        <v>256</v>
      </c>
      <c r="U31" s="219" t="s">
        <v>257</v>
      </c>
      <c r="V31" s="233" t="s">
        <v>258</v>
      </c>
      <c r="W31" s="219" t="s">
        <v>256</v>
      </c>
      <c r="X31" s="219" t="s">
        <v>257</v>
      </c>
      <c r="Y31" s="233" t="s">
        <v>258</v>
      </c>
      <c r="Z31" s="219" t="s">
        <v>256</v>
      </c>
      <c r="AA31" s="219" t="s">
        <v>257</v>
      </c>
      <c r="AB31" s="233" t="s">
        <v>258</v>
      </c>
      <c r="AC31" s="219" t="s">
        <v>301</v>
      </c>
      <c r="AD31" s="219" t="s">
        <v>302</v>
      </c>
      <c r="AE31" s="233" t="s">
        <v>258</v>
      </c>
      <c r="AF31" s="219" t="s">
        <v>301</v>
      </c>
      <c r="AG31" s="219" t="s">
        <v>302</v>
      </c>
      <c r="AH31" s="233" t="s">
        <v>258</v>
      </c>
      <c r="AI31" s="216" t="s">
        <v>301</v>
      </c>
      <c r="AJ31" s="216" t="s">
        <v>302</v>
      </c>
      <c r="AK31" s="228" t="s">
        <v>258</v>
      </c>
      <c r="AL31" s="216" t="s">
        <v>301</v>
      </c>
      <c r="AM31" s="216" t="s">
        <v>302</v>
      </c>
      <c r="AN31" s="228" t="s">
        <v>258</v>
      </c>
      <c r="AO31" s="216" t="s">
        <v>301</v>
      </c>
      <c r="AP31" s="216" t="s">
        <v>302</v>
      </c>
      <c r="AQ31" s="228" t="s">
        <v>258</v>
      </c>
      <c r="AR31" s="216" t="s">
        <v>301</v>
      </c>
      <c r="AS31" s="216" t="s">
        <v>302</v>
      </c>
      <c r="AT31" s="228" t="s">
        <v>258</v>
      </c>
      <c r="AU31" s="216" t="s">
        <v>301</v>
      </c>
      <c r="AV31" s="216" t="s">
        <v>302</v>
      </c>
      <c r="AW31" s="228" t="s">
        <v>258</v>
      </c>
      <c r="AX31" s="216" t="s">
        <v>301</v>
      </c>
      <c r="AY31" s="216" t="s">
        <v>302</v>
      </c>
      <c r="AZ31" s="228" t="s">
        <v>258</v>
      </c>
      <c r="BA31" s="216" t="s">
        <v>301</v>
      </c>
      <c r="BB31" s="216" t="s">
        <v>302</v>
      </c>
      <c r="BC31" s="228" t="s">
        <v>258</v>
      </c>
      <c r="BD31" s="216" t="s">
        <v>301</v>
      </c>
      <c r="BE31" s="216" t="s">
        <v>302</v>
      </c>
      <c r="BF31" s="228" t="s">
        <v>258</v>
      </c>
      <c r="BG31" s="216" t="s">
        <v>301</v>
      </c>
      <c r="BH31" s="216" t="s">
        <v>302</v>
      </c>
      <c r="BI31" s="228" t="s">
        <v>258</v>
      </c>
      <c r="BJ31" s="216" t="s">
        <v>301</v>
      </c>
      <c r="BK31" s="216" t="s">
        <v>302</v>
      </c>
      <c r="BL31" s="228" t="s">
        <v>258</v>
      </c>
      <c r="BM31" s="216" t="s">
        <v>301</v>
      </c>
      <c r="BN31" s="216" t="s">
        <v>302</v>
      </c>
      <c r="BO31" s="228" t="s">
        <v>258</v>
      </c>
      <c r="BP31" s="216" t="s">
        <v>301</v>
      </c>
      <c r="BQ31" s="216" t="s">
        <v>302</v>
      </c>
      <c r="BR31" s="228" t="s">
        <v>258</v>
      </c>
      <c r="BS31" s="216" t="s">
        <v>301</v>
      </c>
      <c r="BT31" s="216" t="s">
        <v>302</v>
      </c>
      <c r="BU31" s="228" t="s">
        <v>258</v>
      </c>
    </row>
    <row r="32" spans="1:73" x14ac:dyDescent="0.2">
      <c r="A32" s="203"/>
      <c r="B32" s="201"/>
      <c r="C32" s="201"/>
      <c r="D32" s="201"/>
      <c r="E32" s="219" t="s">
        <v>317</v>
      </c>
      <c r="F32" s="219" t="s">
        <v>317</v>
      </c>
      <c r="G32" s="219" t="s">
        <v>317</v>
      </c>
      <c r="H32" s="219" t="s">
        <v>318</v>
      </c>
      <c r="I32" s="219" t="s">
        <v>318</v>
      </c>
      <c r="J32" s="219" t="s">
        <v>318</v>
      </c>
      <c r="K32" s="219" t="s">
        <v>319</v>
      </c>
      <c r="L32" s="219" t="s">
        <v>319</v>
      </c>
      <c r="M32" s="219" t="s">
        <v>319</v>
      </c>
      <c r="N32" s="219" t="s">
        <v>320</v>
      </c>
      <c r="O32" s="219" t="s">
        <v>320</v>
      </c>
      <c r="P32" s="219" t="s">
        <v>320</v>
      </c>
      <c r="Q32" s="219" t="s">
        <v>321</v>
      </c>
      <c r="R32" s="219" t="s">
        <v>321</v>
      </c>
      <c r="S32" s="219" t="s">
        <v>321</v>
      </c>
      <c r="T32" s="219" t="s">
        <v>259</v>
      </c>
      <c r="U32" s="219" t="s">
        <v>259</v>
      </c>
      <c r="V32" s="219" t="s">
        <v>259</v>
      </c>
      <c r="W32" s="219" t="s">
        <v>272</v>
      </c>
      <c r="X32" s="219" t="s">
        <v>272</v>
      </c>
      <c r="Y32" s="219" t="s">
        <v>272</v>
      </c>
      <c r="Z32" s="219" t="s">
        <v>284</v>
      </c>
      <c r="AA32" s="219" t="s">
        <v>284</v>
      </c>
      <c r="AB32" s="219" t="s">
        <v>284</v>
      </c>
      <c r="AC32" s="219" t="s">
        <v>300</v>
      </c>
      <c r="AD32" s="219" t="s">
        <v>300</v>
      </c>
      <c r="AE32" s="219" t="s">
        <v>300</v>
      </c>
      <c r="AF32" s="219" t="s">
        <v>307</v>
      </c>
      <c r="AG32" s="219" t="s">
        <v>307</v>
      </c>
      <c r="AH32" s="219" t="s">
        <v>307</v>
      </c>
      <c r="AI32" s="219" t="s">
        <v>313</v>
      </c>
      <c r="AJ32" s="219" t="s">
        <v>313</v>
      </c>
      <c r="AK32" s="219" t="s">
        <v>313</v>
      </c>
      <c r="AL32" s="219" t="s">
        <v>316</v>
      </c>
      <c r="AM32" s="219" t="s">
        <v>316</v>
      </c>
      <c r="AN32" s="219" t="s">
        <v>316</v>
      </c>
      <c r="AO32" s="219" t="s">
        <v>323</v>
      </c>
      <c r="AP32" s="219" t="s">
        <v>323</v>
      </c>
      <c r="AQ32" s="219" t="s">
        <v>323</v>
      </c>
      <c r="AR32" s="219" t="s">
        <v>324</v>
      </c>
      <c r="AS32" s="219" t="s">
        <v>324</v>
      </c>
      <c r="AT32" s="219" t="s">
        <v>324</v>
      </c>
      <c r="AU32" s="219" t="s">
        <v>325</v>
      </c>
      <c r="AV32" s="219" t="s">
        <v>325</v>
      </c>
      <c r="AW32" s="219" t="s">
        <v>325</v>
      </c>
      <c r="AX32" s="219" t="s">
        <v>326</v>
      </c>
      <c r="AY32" s="219" t="s">
        <v>326</v>
      </c>
      <c r="AZ32" s="219" t="s">
        <v>326</v>
      </c>
      <c r="BA32" s="219" t="s">
        <v>329</v>
      </c>
      <c r="BB32" s="219" t="s">
        <v>329</v>
      </c>
      <c r="BC32" s="219" t="s">
        <v>329</v>
      </c>
      <c r="BD32" s="219" t="s">
        <v>330</v>
      </c>
      <c r="BE32" s="219" t="s">
        <v>330</v>
      </c>
      <c r="BF32" s="219" t="s">
        <v>330</v>
      </c>
      <c r="BG32" s="219" t="s">
        <v>331</v>
      </c>
      <c r="BH32" s="219" t="s">
        <v>331</v>
      </c>
      <c r="BI32" s="219" t="s">
        <v>331</v>
      </c>
      <c r="BJ32" s="219" t="s">
        <v>332</v>
      </c>
      <c r="BK32" s="219" t="s">
        <v>332</v>
      </c>
      <c r="BL32" s="219" t="s">
        <v>332</v>
      </c>
      <c r="BM32" s="219" t="s">
        <v>333</v>
      </c>
      <c r="BN32" s="219" t="s">
        <v>333</v>
      </c>
      <c r="BO32" s="219" t="s">
        <v>333</v>
      </c>
      <c r="BP32" s="219" t="s">
        <v>334</v>
      </c>
      <c r="BQ32" s="219" t="s">
        <v>334</v>
      </c>
      <c r="BR32" s="219" t="s">
        <v>334</v>
      </c>
      <c r="BS32" s="219" t="s">
        <v>335</v>
      </c>
      <c r="BT32" s="219" t="s">
        <v>335</v>
      </c>
      <c r="BU32" s="219" t="s">
        <v>335</v>
      </c>
    </row>
    <row r="33" spans="1:73" x14ac:dyDescent="0.2">
      <c r="A33" s="203"/>
      <c r="B33" s="204" t="s">
        <v>260</v>
      </c>
      <c r="C33" s="205" t="s">
        <v>261</v>
      </c>
      <c r="D33" s="204" t="s">
        <v>262</v>
      </c>
      <c r="E33" s="220" t="s">
        <v>97</v>
      </c>
      <c r="F33" s="220" t="s">
        <v>97</v>
      </c>
      <c r="G33" s="234" t="s">
        <v>96</v>
      </c>
      <c r="H33" s="220" t="s">
        <v>97</v>
      </c>
      <c r="I33" s="220" t="s">
        <v>97</v>
      </c>
      <c r="J33" s="234" t="s">
        <v>96</v>
      </c>
      <c r="K33" s="220" t="s">
        <v>97</v>
      </c>
      <c r="L33" s="220" t="s">
        <v>97</v>
      </c>
      <c r="M33" s="234" t="s">
        <v>96</v>
      </c>
      <c r="N33" s="220" t="s">
        <v>97</v>
      </c>
      <c r="O33" s="220" t="s">
        <v>97</v>
      </c>
      <c r="P33" s="234" t="s">
        <v>96</v>
      </c>
      <c r="Q33" s="220" t="s">
        <v>97</v>
      </c>
      <c r="R33" s="220" t="s">
        <v>97</v>
      </c>
      <c r="S33" s="234" t="s">
        <v>96</v>
      </c>
      <c r="T33" s="220" t="s">
        <v>97</v>
      </c>
      <c r="U33" s="220" t="s">
        <v>97</v>
      </c>
      <c r="V33" s="234" t="s">
        <v>96</v>
      </c>
      <c r="W33" s="220" t="s">
        <v>97</v>
      </c>
      <c r="X33" s="220" t="s">
        <v>97</v>
      </c>
      <c r="Y33" s="234" t="s">
        <v>96</v>
      </c>
      <c r="Z33" s="220" t="s">
        <v>97</v>
      </c>
      <c r="AA33" s="220" t="s">
        <v>97</v>
      </c>
      <c r="AB33" s="234" t="s">
        <v>96</v>
      </c>
      <c r="AC33" s="220" t="s">
        <v>303</v>
      </c>
      <c r="AD33" s="220" t="s">
        <v>303</v>
      </c>
      <c r="AE33" s="234" t="s">
        <v>304</v>
      </c>
      <c r="AF33" s="220" t="s">
        <v>303</v>
      </c>
      <c r="AG33" s="220" t="s">
        <v>303</v>
      </c>
      <c r="AH33" s="234" t="s">
        <v>304</v>
      </c>
      <c r="AI33" s="217" t="s">
        <v>303</v>
      </c>
      <c r="AJ33" s="217" t="s">
        <v>303</v>
      </c>
      <c r="AK33" s="229" t="s">
        <v>304</v>
      </c>
      <c r="AL33" s="217" t="s">
        <v>303</v>
      </c>
      <c r="AM33" s="217" t="s">
        <v>303</v>
      </c>
      <c r="AN33" s="229" t="s">
        <v>304</v>
      </c>
      <c r="AO33" s="217" t="s">
        <v>303</v>
      </c>
      <c r="AP33" s="217" t="s">
        <v>303</v>
      </c>
      <c r="AQ33" s="229" t="s">
        <v>304</v>
      </c>
      <c r="AR33" s="217" t="s">
        <v>303</v>
      </c>
      <c r="AS33" s="217" t="s">
        <v>303</v>
      </c>
      <c r="AT33" s="229" t="s">
        <v>304</v>
      </c>
      <c r="AU33" s="217" t="s">
        <v>303</v>
      </c>
      <c r="AV33" s="217" t="s">
        <v>303</v>
      </c>
      <c r="AW33" s="229" t="s">
        <v>304</v>
      </c>
      <c r="AX33" s="217" t="s">
        <v>303</v>
      </c>
      <c r="AY33" s="217" t="s">
        <v>303</v>
      </c>
      <c r="AZ33" s="229" t="s">
        <v>304</v>
      </c>
      <c r="BA33" s="217" t="s">
        <v>303</v>
      </c>
      <c r="BB33" s="217" t="s">
        <v>303</v>
      </c>
      <c r="BC33" s="229" t="s">
        <v>304</v>
      </c>
      <c r="BD33" s="217" t="s">
        <v>303</v>
      </c>
      <c r="BE33" s="217" t="s">
        <v>303</v>
      </c>
      <c r="BF33" s="229" t="s">
        <v>304</v>
      </c>
      <c r="BG33" s="217" t="s">
        <v>303</v>
      </c>
      <c r="BH33" s="217" t="s">
        <v>303</v>
      </c>
      <c r="BI33" s="229" t="s">
        <v>304</v>
      </c>
      <c r="BJ33" s="217" t="s">
        <v>303</v>
      </c>
      <c r="BK33" s="217" t="s">
        <v>303</v>
      </c>
      <c r="BL33" s="229" t="s">
        <v>304</v>
      </c>
      <c r="BM33" s="217" t="s">
        <v>303</v>
      </c>
      <c r="BN33" s="217" t="s">
        <v>303</v>
      </c>
      <c r="BO33" s="229" t="s">
        <v>304</v>
      </c>
      <c r="BP33" s="217" t="s">
        <v>303</v>
      </c>
      <c r="BQ33" s="217" t="s">
        <v>303</v>
      </c>
      <c r="BR33" s="229" t="s">
        <v>304</v>
      </c>
      <c r="BS33" s="217" t="s">
        <v>303</v>
      </c>
      <c r="BT33" s="217" t="s">
        <v>303</v>
      </c>
      <c r="BU33" s="229" t="s">
        <v>304</v>
      </c>
    </row>
    <row r="34" spans="1:73" s="141" customFormat="1" x14ac:dyDescent="0.2">
      <c r="A34" s="200" t="s">
        <v>357</v>
      </c>
      <c r="B34" s="201" t="s">
        <v>254</v>
      </c>
      <c r="C34" s="201" t="s">
        <v>263</v>
      </c>
      <c r="D34" s="202" t="s">
        <v>308</v>
      </c>
      <c r="E34" s="243" t="e">
        <v>#N/A</v>
      </c>
      <c r="F34" s="241">
        <v>1.836398</v>
      </c>
      <c r="G34" s="230" t="e">
        <v>#N/A</v>
      </c>
      <c r="H34" s="243">
        <v>6.9762459999999997</v>
      </c>
      <c r="I34" s="241">
        <v>1.787542</v>
      </c>
      <c r="J34" s="230">
        <v>3.9027032651540496</v>
      </c>
      <c r="K34" s="243">
        <v>6.9791660000000002</v>
      </c>
      <c r="L34" s="241">
        <v>1.75091</v>
      </c>
      <c r="M34" s="230">
        <v>3.9860221256375259</v>
      </c>
      <c r="N34" s="243">
        <v>6.8892280000000001</v>
      </c>
      <c r="O34" s="241">
        <v>1.721484</v>
      </c>
      <c r="P34" s="230">
        <v>4.0019123035706405</v>
      </c>
      <c r="Q34" s="243">
        <v>6.7723620000000002</v>
      </c>
      <c r="R34" s="241">
        <v>1.6753439999999999</v>
      </c>
      <c r="S34" s="230">
        <v>4.0423709996275399</v>
      </c>
      <c r="T34" s="243">
        <v>6.5875839999999997</v>
      </c>
      <c r="U34" s="241">
        <v>1.6348959999999999</v>
      </c>
      <c r="V34" s="230">
        <v>4.0293596656912731</v>
      </c>
      <c r="W34" s="243">
        <v>6.549334</v>
      </c>
      <c r="X34" s="241">
        <v>1.5985720000000001</v>
      </c>
      <c r="Y34" s="230">
        <v>4.0969903138551151</v>
      </c>
      <c r="Z34" s="243">
        <v>6.49139</v>
      </c>
      <c r="AA34" s="241">
        <v>1.5585709999999999</v>
      </c>
      <c r="AB34" s="230">
        <v>4.1649626484773554</v>
      </c>
      <c r="AC34" s="243">
        <v>6.2932069999999998</v>
      </c>
      <c r="AD34" s="241">
        <v>1.5147280000000001</v>
      </c>
      <c r="AE34" s="230">
        <v>4.1546779355765517</v>
      </c>
      <c r="AF34" s="243">
        <v>6.2717689999999999</v>
      </c>
      <c r="AG34" s="241">
        <v>1.4998149999999999</v>
      </c>
      <c r="AH34" s="230">
        <v>4.1816950757260063</v>
      </c>
      <c r="AI34" s="243">
        <v>6.2312079999999996</v>
      </c>
      <c r="AJ34" s="243">
        <v>1.4773179999999999</v>
      </c>
      <c r="AK34" s="230">
        <v>4.2179192293060801</v>
      </c>
      <c r="AL34" s="243">
        <v>6.1719809999999997</v>
      </c>
      <c r="AM34" s="243">
        <v>1.4480390000000001</v>
      </c>
      <c r="AN34" s="230">
        <v>4.2623030180816945</v>
      </c>
      <c r="AO34" s="243">
        <v>6.0957309999999998</v>
      </c>
      <c r="AP34" s="243">
        <v>1.427751</v>
      </c>
      <c r="AQ34" s="230">
        <v>4.2694636529759036</v>
      </c>
      <c r="AR34" s="243">
        <v>6.2111200000000002</v>
      </c>
      <c r="AS34" s="243">
        <v>1.4134659999999999</v>
      </c>
      <c r="AT34" s="230">
        <v>4.3942478984284028</v>
      </c>
      <c r="AU34" s="243">
        <v>6.2181559999999996</v>
      </c>
      <c r="AV34" s="243">
        <v>1.3843220000000001</v>
      </c>
      <c r="AW34" s="230">
        <v>4.4918422159006353</v>
      </c>
      <c r="AX34" s="243">
        <v>6.2784469999999999</v>
      </c>
      <c r="AY34" s="243">
        <v>1.376517</v>
      </c>
      <c r="AZ34" s="230">
        <v>4.5611111232189652</v>
      </c>
      <c r="BA34" s="243">
        <v>6.2872779999999997</v>
      </c>
      <c r="BB34" s="243">
        <v>1.359782</v>
      </c>
      <c r="BC34" s="230">
        <v>4.6237396876852319</v>
      </c>
      <c r="BD34" s="243">
        <v>6.3651790000000004</v>
      </c>
      <c r="BE34" s="243">
        <v>1.3483890000000001</v>
      </c>
      <c r="BF34" s="230">
        <v>4.7205806336302061</v>
      </c>
      <c r="BG34" s="243">
        <v>6.3536320000000002</v>
      </c>
      <c r="BH34" s="243">
        <v>1.331583</v>
      </c>
      <c r="BI34" s="230">
        <v>4.7714877705708174</v>
      </c>
      <c r="BJ34" s="243">
        <v>6.3603350000000001</v>
      </c>
      <c r="BK34" s="243">
        <v>1.328371</v>
      </c>
      <c r="BL34" s="230">
        <v>4.7880712541902826</v>
      </c>
      <c r="BM34" s="243">
        <v>6.3954630000000003</v>
      </c>
      <c r="BN34" s="243">
        <v>1.321399</v>
      </c>
      <c r="BO34" s="230">
        <v>4.8399181473574604</v>
      </c>
      <c r="BP34" s="243">
        <v>6.4156389999999996</v>
      </c>
      <c r="BQ34" s="243">
        <v>1.3481559999999999</v>
      </c>
      <c r="BR34" s="230">
        <v>4.7588253881598277</v>
      </c>
      <c r="BS34" s="243">
        <v>6.3946690000000004</v>
      </c>
      <c r="BT34" s="243">
        <v>1.3505510000000001</v>
      </c>
      <c r="BU34" s="230">
        <v>4.7348593277854745</v>
      </c>
    </row>
    <row r="35" spans="1:73" s="141" customFormat="1" x14ac:dyDescent="0.2">
      <c r="A35" s="200" t="s">
        <v>358</v>
      </c>
      <c r="B35" s="201" t="s">
        <v>254</v>
      </c>
      <c r="C35" s="201" t="s">
        <v>263</v>
      </c>
      <c r="D35" s="202" t="s">
        <v>100</v>
      </c>
      <c r="E35" s="243" t="e">
        <v>#N/A</v>
      </c>
      <c r="F35" s="241">
        <v>1.57311</v>
      </c>
      <c r="G35" s="230" t="e">
        <v>#N/A</v>
      </c>
      <c r="H35" s="243">
        <v>1.951155</v>
      </c>
      <c r="I35" s="241">
        <v>1.594651</v>
      </c>
      <c r="J35" s="230">
        <v>1.2235623970385996</v>
      </c>
      <c r="K35" s="243">
        <v>1.9695469999999999</v>
      </c>
      <c r="L35" s="241">
        <v>1.5997170000000001</v>
      </c>
      <c r="M35" s="230">
        <v>1.2311846407833384</v>
      </c>
      <c r="N35" s="243">
        <v>1.9440090000000001</v>
      </c>
      <c r="O35" s="241">
        <v>1.615918</v>
      </c>
      <c r="P35" s="230">
        <v>1.2030369115264512</v>
      </c>
      <c r="Q35" s="243">
        <v>1.9900869999999999</v>
      </c>
      <c r="R35" s="241">
        <v>1.6324540000000001</v>
      </c>
      <c r="S35" s="230">
        <v>1.2190769234538921</v>
      </c>
      <c r="T35" s="243">
        <v>1.9647650000000001</v>
      </c>
      <c r="U35" s="241">
        <v>1.653867</v>
      </c>
      <c r="V35" s="230">
        <v>1.1879824677558717</v>
      </c>
      <c r="W35" s="243">
        <v>1.960429</v>
      </c>
      <c r="X35" s="241">
        <v>1.65473</v>
      </c>
      <c r="Y35" s="230">
        <v>1.1847425259710043</v>
      </c>
      <c r="Z35" s="243">
        <v>1.9388590000000001</v>
      </c>
      <c r="AA35" s="241">
        <v>1.6639189999999999</v>
      </c>
      <c r="AB35" s="230">
        <v>1.1652364087434546</v>
      </c>
      <c r="AC35" s="243">
        <v>1.9368270000000001</v>
      </c>
      <c r="AD35" s="241">
        <v>1.663219</v>
      </c>
      <c r="AE35" s="230">
        <v>1.1645050952400136</v>
      </c>
      <c r="AF35" s="243">
        <v>1.9668570000000001</v>
      </c>
      <c r="AG35" s="241">
        <v>1.6596880000000001</v>
      </c>
      <c r="AH35" s="230">
        <v>1.1850763516998375</v>
      </c>
      <c r="AI35" s="243">
        <v>1.9416960000000001</v>
      </c>
      <c r="AJ35" s="243">
        <v>1.643578</v>
      </c>
      <c r="AK35" s="230">
        <v>1.1813835424908341</v>
      </c>
      <c r="AL35" s="243">
        <v>1.9490730000000001</v>
      </c>
      <c r="AM35" s="243">
        <v>1.6352899999999999</v>
      </c>
      <c r="AN35" s="230">
        <v>1.1918821738040348</v>
      </c>
      <c r="AO35" s="243">
        <v>1.949559</v>
      </c>
      <c r="AP35" s="243">
        <v>1.6157919999999999</v>
      </c>
      <c r="AQ35" s="230">
        <v>1.2065655727964986</v>
      </c>
      <c r="AR35" s="243">
        <v>1.920938</v>
      </c>
      <c r="AS35" s="243">
        <v>1.5877870000000001</v>
      </c>
      <c r="AT35" s="230">
        <v>1.2098209646508</v>
      </c>
      <c r="AU35" s="243">
        <v>1.855002</v>
      </c>
      <c r="AV35" s="243">
        <v>1.5689299999999999</v>
      </c>
      <c r="AW35" s="230">
        <v>1.1823357319956913</v>
      </c>
      <c r="AX35" s="243">
        <v>1.823418</v>
      </c>
      <c r="AY35" s="243">
        <v>1.5683290000000001</v>
      </c>
      <c r="AZ35" s="230">
        <v>1.162650183730582</v>
      </c>
      <c r="BA35" s="243">
        <v>1.8038540000000001</v>
      </c>
      <c r="BB35" s="243">
        <v>1.543382</v>
      </c>
      <c r="BC35" s="230">
        <v>1.1687670324002741</v>
      </c>
      <c r="BD35" s="243">
        <v>1.7705219999999999</v>
      </c>
      <c r="BE35" s="243">
        <v>1.5256099999999999</v>
      </c>
      <c r="BF35" s="230">
        <v>1.1605338192591816</v>
      </c>
      <c r="BG35" s="243">
        <v>1.774859</v>
      </c>
      <c r="BH35" s="243">
        <v>1.5139670000000001</v>
      </c>
      <c r="BI35" s="230">
        <v>1.1723234390181556</v>
      </c>
      <c r="BJ35" s="243">
        <v>1.7454080000000001</v>
      </c>
      <c r="BK35" s="243">
        <v>1.495117</v>
      </c>
      <c r="BL35" s="230">
        <v>1.1674056277869893</v>
      </c>
      <c r="BM35" s="243">
        <v>1.760651</v>
      </c>
      <c r="BN35" s="243">
        <v>1.4678370000000001</v>
      </c>
      <c r="BO35" s="230">
        <v>1.1994867277497432</v>
      </c>
      <c r="BP35" s="243">
        <v>1.7099279999999999</v>
      </c>
      <c r="BQ35" s="243">
        <v>1.4621139999999999</v>
      </c>
      <c r="BR35" s="230">
        <v>1.1694902039102286</v>
      </c>
      <c r="BS35" s="243">
        <v>1.679101</v>
      </c>
      <c r="BT35" s="243">
        <v>1.4465920000000001</v>
      </c>
      <c r="BU35" s="230">
        <v>1.1607288025925762</v>
      </c>
    </row>
    <row r="36" spans="1:73" s="141" customFormat="1" x14ac:dyDescent="0.2">
      <c r="A36" s="200" t="s">
        <v>359</v>
      </c>
      <c r="B36" s="201" t="s">
        <v>254</v>
      </c>
      <c r="C36" s="201" t="s">
        <v>263</v>
      </c>
      <c r="D36" s="202" t="s">
        <v>101</v>
      </c>
      <c r="E36" s="243" t="e">
        <v>#N/A</v>
      </c>
      <c r="F36" s="241">
        <v>3.3773339999999998</v>
      </c>
      <c r="G36" s="230" t="e">
        <v>#N/A</v>
      </c>
      <c r="H36" s="243">
        <v>5.244332</v>
      </c>
      <c r="I36" s="241">
        <v>3.2818399999999999</v>
      </c>
      <c r="J36" s="230">
        <v>1.597985276552178</v>
      </c>
      <c r="K36" s="243">
        <v>5.102881</v>
      </c>
      <c r="L36" s="241">
        <v>3.179157</v>
      </c>
      <c r="M36" s="230">
        <v>1.6051050640153979</v>
      </c>
      <c r="N36" s="243">
        <v>5.079561</v>
      </c>
      <c r="O36" s="241">
        <v>3.091828</v>
      </c>
      <c r="P36" s="230">
        <v>1.6428989581567928</v>
      </c>
      <c r="Q36" s="243">
        <v>5.1661720000000004</v>
      </c>
      <c r="R36" s="241">
        <v>2.9974729999999998</v>
      </c>
      <c r="S36" s="230">
        <v>1.7235091025006732</v>
      </c>
      <c r="T36" s="243">
        <v>5.1404430000000003</v>
      </c>
      <c r="U36" s="241">
        <v>2.9138039999999998</v>
      </c>
      <c r="V36" s="230">
        <v>1.7641691067758849</v>
      </c>
      <c r="W36" s="243">
        <v>5.0539259999999997</v>
      </c>
      <c r="X36" s="241">
        <v>2.8341630000000002</v>
      </c>
      <c r="Y36" s="230">
        <v>1.7832164205093353</v>
      </c>
      <c r="Z36" s="243">
        <v>5.0843879999999997</v>
      </c>
      <c r="AA36" s="241">
        <v>2.7621410000000002</v>
      </c>
      <c r="AB36" s="230">
        <v>1.8407416565627892</v>
      </c>
      <c r="AC36" s="243">
        <v>5.038691</v>
      </c>
      <c r="AD36" s="241">
        <v>2.6890679999999998</v>
      </c>
      <c r="AE36" s="230">
        <v>1.873768532443211</v>
      </c>
      <c r="AF36" s="243">
        <v>4.9619970000000002</v>
      </c>
      <c r="AG36" s="241">
        <v>2.6302669999999999</v>
      </c>
      <c r="AH36" s="230">
        <v>1.8864993553886356</v>
      </c>
      <c r="AI36" s="243">
        <v>4.898142</v>
      </c>
      <c r="AJ36" s="243">
        <v>2.550468</v>
      </c>
      <c r="AK36" s="230">
        <v>1.920487534052574</v>
      </c>
      <c r="AL36" s="243">
        <v>4.9665109999999997</v>
      </c>
      <c r="AM36" s="243">
        <v>2.4675699999999998</v>
      </c>
      <c r="AN36" s="230">
        <v>2.0127133171500708</v>
      </c>
      <c r="AO36" s="243">
        <v>4.8815739999999996</v>
      </c>
      <c r="AP36" s="243">
        <v>2.4032089999999999</v>
      </c>
      <c r="AQ36" s="230">
        <v>2.0312731851453618</v>
      </c>
      <c r="AR36" s="243">
        <v>4.8026980000000004</v>
      </c>
      <c r="AS36" s="243">
        <v>2.3148309999999999</v>
      </c>
      <c r="AT36" s="230">
        <v>2.0747510293408031</v>
      </c>
      <c r="AU36" s="243">
        <v>4.7058679999999997</v>
      </c>
      <c r="AV36" s="243">
        <v>2.2370239999999999</v>
      </c>
      <c r="AW36" s="230">
        <v>2.1036287496245012</v>
      </c>
      <c r="AX36" s="243">
        <v>4.6986889999999999</v>
      </c>
      <c r="AY36" s="243">
        <v>2.1989070000000002</v>
      </c>
      <c r="AZ36" s="230">
        <v>2.1368293429417431</v>
      </c>
      <c r="BA36" s="243">
        <v>4.6651369999999996</v>
      </c>
      <c r="BB36" s="243">
        <v>2.144685</v>
      </c>
      <c r="BC36" s="230">
        <v>2.1752084804994674</v>
      </c>
      <c r="BD36" s="243">
        <v>4.7537739999999999</v>
      </c>
      <c r="BE36" s="243">
        <v>2.0996039999999998</v>
      </c>
      <c r="BF36" s="230">
        <v>2.2641288547745195</v>
      </c>
      <c r="BG36" s="243">
        <v>4.7411690000000002</v>
      </c>
      <c r="BH36" s="243">
        <v>2.0668380000000002</v>
      </c>
      <c r="BI36" s="230">
        <v>2.2939238585704347</v>
      </c>
      <c r="BJ36" s="243">
        <v>4.7066100000000004</v>
      </c>
      <c r="BK36" s="243">
        <v>2.038786</v>
      </c>
      <c r="BL36" s="230">
        <v>2.3085355696968688</v>
      </c>
      <c r="BM36" s="243">
        <v>4.6438940000000004</v>
      </c>
      <c r="BN36" s="243">
        <v>1.9979800000000001</v>
      </c>
      <c r="BO36" s="230">
        <v>2.3242945374828579</v>
      </c>
      <c r="BP36" s="243">
        <v>4.6815259999999999</v>
      </c>
      <c r="BQ36" s="243">
        <v>1.9776739999999999</v>
      </c>
      <c r="BR36" s="230">
        <v>2.3671879187368594</v>
      </c>
      <c r="BS36" s="243">
        <v>4.5481730000000002</v>
      </c>
      <c r="BT36" s="243">
        <v>1.9426620000000001</v>
      </c>
      <c r="BU36" s="230">
        <v>2.3412065505991264</v>
      </c>
    </row>
    <row r="37" spans="1:73" s="141" customFormat="1" x14ac:dyDescent="0.2">
      <c r="A37" s="200" t="s">
        <v>360</v>
      </c>
      <c r="B37" s="201" t="s">
        <v>254</v>
      </c>
      <c r="C37" s="201" t="s">
        <v>263</v>
      </c>
      <c r="D37" s="202" t="s">
        <v>102</v>
      </c>
      <c r="E37" s="243" t="e">
        <v>#N/A</v>
      </c>
      <c r="F37" s="241">
        <v>19.192111000000001</v>
      </c>
      <c r="G37" s="230" t="e">
        <v>#N/A</v>
      </c>
      <c r="H37" s="243">
        <v>46.306648000000003</v>
      </c>
      <c r="I37" s="241">
        <v>18.819575</v>
      </c>
      <c r="J37" s="230">
        <v>2.4605575843237695</v>
      </c>
      <c r="K37" s="243">
        <v>46.201014000000001</v>
      </c>
      <c r="L37" s="241">
        <v>18.456219999999998</v>
      </c>
      <c r="M37" s="230">
        <v>2.5032760771165496</v>
      </c>
      <c r="N37" s="243">
        <v>46.435336</v>
      </c>
      <c r="O37" s="241">
        <v>18.097193999999998</v>
      </c>
      <c r="P37" s="230">
        <v>2.565885960000208</v>
      </c>
      <c r="Q37" s="243">
        <v>46.500956000000002</v>
      </c>
      <c r="R37" s="241">
        <v>17.769379000000001</v>
      </c>
      <c r="S37" s="230">
        <v>2.6169150874659155</v>
      </c>
      <c r="T37" s="243">
        <v>46.503991999999997</v>
      </c>
      <c r="U37" s="241">
        <v>17.448869999999999</v>
      </c>
      <c r="V37" s="230">
        <v>2.6651578010495807</v>
      </c>
      <c r="W37" s="243">
        <v>46.277034</v>
      </c>
      <c r="X37" s="241">
        <v>17.155833999999999</v>
      </c>
      <c r="Y37" s="230">
        <v>2.6974517240024589</v>
      </c>
      <c r="Z37" s="243">
        <v>45.745499000000002</v>
      </c>
      <c r="AA37" s="241">
        <v>16.864550999999999</v>
      </c>
      <c r="AB37" s="230">
        <v>2.7125239800336223</v>
      </c>
      <c r="AC37" s="243">
        <v>44.684702000000001</v>
      </c>
      <c r="AD37" s="241">
        <v>16.490579</v>
      </c>
      <c r="AE37" s="230">
        <v>2.7097109203988534</v>
      </c>
      <c r="AF37" s="243">
        <v>43.644860999999999</v>
      </c>
      <c r="AG37" s="241">
        <v>16.017524999999999</v>
      </c>
      <c r="AH37" s="230">
        <v>2.7248192838781273</v>
      </c>
      <c r="AI37" s="243">
        <v>42.600955999999996</v>
      </c>
      <c r="AJ37" s="243">
        <v>15.46566</v>
      </c>
      <c r="AK37" s="230">
        <v>2.7545514384772454</v>
      </c>
      <c r="AL37" s="243">
        <v>41.776983000000001</v>
      </c>
      <c r="AM37" s="243">
        <v>15.019093</v>
      </c>
      <c r="AN37" s="230">
        <v>2.7815916047660134</v>
      </c>
      <c r="AO37" s="243">
        <v>40.803483999999997</v>
      </c>
      <c r="AP37" s="243">
        <v>14.57555</v>
      </c>
      <c r="AQ37" s="230">
        <v>2.7994472935841186</v>
      </c>
      <c r="AR37" s="243">
        <v>39.999305999999997</v>
      </c>
      <c r="AS37" s="243">
        <v>14.161137</v>
      </c>
      <c r="AT37" s="230">
        <v>2.8245829413273804</v>
      </c>
      <c r="AU37" s="243">
        <v>39.136128999999997</v>
      </c>
      <c r="AV37" s="243">
        <v>13.757222000000001</v>
      </c>
      <c r="AW37" s="230">
        <v>2.8447697507534584</v>
      </c>
      <c r="AX37" s="243">
        <v>37.971384999999998</v>
      </c>
      <c r="AY37" s="243">
        <v>13.413164</v>
      </c>
      <c r="AZ37" s="230">
        <v>2.8309044010794171</v>
      </c>
      <c r="BA37" s="243">
        <v>36.702289999999998</v>
      </c>
      <c r="BB37" s="243">
        <v>13.026671</v>
      </c>
      <c r="BC37" s="230">
        <v>2.8174727065725387</v>
      </c>
      <c r="BD37" s="243">
        <v>35.439331000000003</v>
      </c>
      <c r="BE37" s="243">
        <v>12.657935</v>
      </c>
      <c r="BF37" s="230">
        <v>2.7997719217234094</v>
      </c>
      <c r="BG37" s="243">
        <v>34.027816000000001</v>
      </c>
      <c r="BH37" s="243">
        <v>12.327920000000001</v>
      </c>
      <c r="BI37" s="230">
        <v>2.76022362247646</v>
      </c>
      <c r="BJ37" s="243">
        <v>33.317374000000001</v>
      </c>
      <c r="BK37" s="243">
        <v>12.094637000000001</v>
      </c>
      <c r="BL37" s="230">
        <v>2.7547229404239251</v>
      </c>
      <c r="BM37" s="243">
        <v>32.811639</v>
      </c>
      <c r="BN37" s="243">
        <v>11.892319000000001</v>
      </c>
      <c r="BO37" s="230">
        <v>2.7590614580722228</v>
      </c>
      <c r="BP37" s="243">
        <v>32.536765000000003</v>
      </c>
      <c r="BQ37" s="243">
        <v>11.680687000000001</v>
      </c>
      <c r="BR37" s="230">
        <v>2.7855180949545177</v>
      </c>
      <c r="BS37" s="243">
        <v>32.214011999999997</v>
      </c>
      <c r="BT37" s="243">
        <v>11.512327000000001</v>
      </c>
      <c r="BU37" s="230">
        <v>2.7982189873515577</v>
      </c>
    </row>
    <row r="38" spans="1:73" s="141" customFormat="1" x14ac:dyDescent="0.2">
      <c r="A38" s="200" t="s">
        <v>361</v>
      </c>
      <c r="B38" s="201" t="s">
        <v>254</v>
      </c>
      <c r="C38" s="201" t="s">
        <v>263</v>
      </c>
      <c r="D38" s="202" t="s">
        <v>103</v>
      </c>
      <c r="E38" s="243" t="e">
        <v>#N/A</v>
      </c>
      <c r="F38" s="241">
        <v>1.8681300000000001</v>
      </c>
      <c r="G38" s="230" t="e">
        <v>#N/A</v>
      </c>
      <c r="H38" s="243">
        <v>1.6693830000000001</v>
      </c>
      <c r="I38" s="241">
        <v>1.906979</v>
      </c>
      <c r="J38" s="230">
        <v>0.87540712299401313</v>
      </c>
      <c r="K38" s="243">
        <v>1.781844</v>
      </c>
      <c r="L38" s="241">
        <v>1.9410160000000001</v>
      </c>
      <c r="M38" s="230">
        <v>0.91799552399361983</v>
      </c>
      <c r="N38" s="243">
        <v>1.9118520000000001</v>
      </c>
      <c r="O38" s="241">
        <v>1.944523</v>
      </c>
      <c r="P38" s="230">
        <v>0.98319845021118291</v>
      </c>
      <c r="Q38" s="243">
        <v>2.0622229999999999</v>
      </c>
      <c r="R38" s="241">
        <v>1.9490860000000001</v>
      </c>
      <c r="S38" s="230">
        <v>1.0580461816461664</v>
      </c>
      <c r="T38" s="243">
        <v>2.1468859999999999</v>
      </c>
      <c r="U38" s="241">
        <v>1.9248080000000001</v>
      </c>
      <c r="V38" s="230">
        <v>1.1153767025074708</v>
      </c>
      <c r="W38" s="243">
        <v>2.2329330000000001</v>
      </c>
      <c r="X38" s="241">
        <v>1.9006080000000001</v>
      </c>
      <c r="Y38" s="230">
        <v>1.1748519421153651</v>
      </c>
      <c r="Z38" s="243">
        <v>2.3514599999999999</v>
      </c>
      <c r="AA38" s="241">
        <v>1.8932960000000001</v>
      </c>
      <c r="AB38" s="230">
        <v>1.2419927998580254</v>
      </c>
      <c r="AC38" s="243">
        <v>2.373437</v>
      </c>
      <c r="AD38" s="241">
        <v>1.884436</v>
      </c>
      <c r="AE38" s="230">
        <v>1.2594946180183355</v>
      </c>
      <c r="AF38" s="243">
        <v>2.3783699999999999</v>
      </c>
      <c r="AG38" s="241">
        <v>1.897135</v>
      </c>
      <c r="AH38" s="230">
        <v>1.2536640776750203</v>
      </c>
      <c r="AI38" s="243">
        <v>2.4960640000000001</v>
      </c>
      <c r="AJ38" s="243">
        <v>1.922455</v>
      </c>
      <c r="AK38" s="230">
        <v>1.2983731738844342</v>
      </c>
      <c r="AL38" s="243">
        <v>2.5308769999999998</v>
      </c>
      <c r="AM38" s="243">
        <v>1.951206</v>
      </c>
      <c r="AN38" s="230">
        <v>1.2970834448028552</v>
      </c>
      <c r="AO38" s="243">
        <v>2.5773760000000001</v>
      </c>
      <c r="AP38" s="243">
        <v>1.962523</v>
      </c>
      <c r="AQ38" s="230">
        <v>1.3132972199561483</v>
      </c>
      <c r="AR38" s="243">
        <v>2.7138309999999999</v>
      </c>
      <c r="AS38" s="243">
        <v>1.97756</v>
      </c>
      <c r="AT38" s="230">
        <v>1.3723128501790085</v>
      </c>
      <c r="AU38" s="243">
        <v>2.8487070000000001</v>
      </c>
      <c r="AV38" s="243">
        <v>1.988688</v>
      </c>
      <c r="AW38" s="230">
        <v>1.4324554681277304</v>
      </c>
      <c r="AX38" s="243">
        <v>2.9198729999999999</v>
      </c>
      <c r="AY38" s="243">
        <v>2.0012310000000002</v>
      </c>
      <c r="AZ38" s="230">
        <v>1.4590384618267456</v>
      </c>
      <c r="BA38" s="243">
        <v>3.02942</v>
      </c>
      <c r="BB38" s="243">
        <v>2.021366</v>
      </c>
      <c r="BC38" s="230">
        <v>1.4986993943699458</v>
      </c>
      <c r="BD38" s="243">
        <v>3.0859009999999998</v>
      </c>
      <c r="BE38" s="243">
        <v>2.0536750000000001</v>
      </c>
      <c r="BF38" s="230">
        <v>1.5026238328849499</v>
      </c>
      <c r="BG38" s="243">
        <v>3.2032720000000001</v>
      </c>
      <c r="BH38" s="243">
        <v>2.1194790000000001</v>
      </c>
      <c r="BI38" s="230">
        <v>1.5113487795821521</v>
      </c>
      <c r="BJ38" s="243">
        <v>3.2557990000000001</v>
      </c>
      <c r="BK38" s="243">
        <v>2.1827570000000001</v>
      </c>
      <c r="BL38" s="230">
        <v>1.491599385547727</v>
      </c>
      <c r="BM38" s="243">
        <v>3.3111600000000001</v>
      </c>
      <c r="BN38" s="243">
        <v>2.234451</v>
      </c>
      <c r="BO38" s="230">
        <v>1.481867358022172</v>
      </c>
      <c r="BP38" s="243">
        <v>3.2898670000000001</v>
      </c>
      <c r="BQ38" s="243">
        <v>2.2716470000000002</v>
      </c>
      <c r="BR38" s="230">
        <v>1.4482298526135442</v>
      </c>
      <c r="BS38" s="243">
        <v>3.2738119999999999</v>
      </c>
      <c r="BT38" s="243">
        <v>2.2899349999999998</v>
      </c>
      <c r="BU38" s="230">
        <v>1.4296528067390559</v>
      </c>
    </row>
    <row r="39" spans="1:73" s="141" customFormat="1" x14ac:dyDescent="0.2">
      <c r="A39" s="200" t="s">
        <v>362</v>
      </c>
      <c r="B39" s="201" t="s">
        <v>254</v>
      </c>
      <c r="C39" s="201" t="s">
        <v>263</v>
      </c>
      <c r="D39" s="202" t="s">
        <v>104</v>
      </c>
      <c r="E39" s="243" t="e">
        <v>#N/A</v>
      </c>
      <c r="F39" s="241">
        <v>8.9643180000000005</v>
      </c>
      <c r="G39" s="230" t="e">
        <v>#N/A</v>
      </c>
      <c r="H39" s="243">
        <v>9.665635</v>
      </c>
      <c r="I39" s="241">
        <v>8.9494469999999993</v>
      </c>
      <c r="J39" s="230">
        <v>1.080025950206756</v>
      </c>
      <c r="K39" s="243">
        <v>9.6667380000000005</v>
      </c>
      <c r="L39" s="241">
        <v>8.9165340000000004</v>
      </c>
      <c r="M39" s="230">
        <v>1.0841362798594163</v>
      </c>
      <c r="N39" s="243">
        <v>9.7293020000000006</v>
      </c>
      <c r="O39" s="241">
        <v>8.8747190000000007</v>
      </c>
      <c r="P39" s="230">
        <v>1.0962940911143215</v>
      </c>
      <c r="Q39" s="243">
        <v>9.650798</v>
      </c>
      <c r="R39" s="241">
        <v>8.890072</v>
      </c>
      <c r="S39" s="230">
        <v>1.0855702855949874</v>
      </c>
      <c r="T39" s="243">
        <v>9.6463800000000006</v>
      </c>
      <c r="U39" s="241">
        <v>8.9045330000000007</v>
      </c>
      <c r="V39" s="230">
        <v>1.0833111629773284</v>
      </c>
      <c r="W39" s="243">
        <v>9.5966760000000004</v>
      </c>
      <c r="X39" s="241">
        <v>8.9362010000000005</v>
      </c>
      <c r="Y39" s="230">
        <v>1.073910042981352</v>
      </c>
      <c r="Z39" s="243">
        <v>9.6897470000000006</v>
      </c>
      <c r="AA39" s="241">
        <v>8.9759899999999995</v>
      </c>
      <c r="AB39" s="230">
        <v>1.0795184709430381</v>
      </c>
      <c r="AC39" s="243">
        <v>9.7552439999999994</v>
      </c>
      <c r="AD39" s="241">
        <v>9.0176669999999994</v>
      </c>
      <c r="AE39" s="230">
        <v>1.0817924414374582</v>
      </c>
      <c r="AF39" s="243">
        <v>9.9136140000000008</v>
      </c>
      <c r="AG39" s="241">
        <v>9.0317050000000005</v>
      </c>
      <c r="AH39" s="230">
        <v>1.0976459040679474</v>
      </c>
      <c r="AI39" s="243">
        <v>10.118043999999999</v>
      </c>
      <c r="AJ39" s="243">
        <v>9.0999909999999993</v>
      </c>
      <c r="AK39" s="230">
        <v>1.1118740666886373</v>
      </c>
      <c r="AL39" s="243">
        <v>10.342487999999999</v>
      </c>
      <c r="AM39" s="243">
        <v>9.1509680000000007</v>
      </c>
      <c r="AN39" s="230">
        <v>1.1302069901238863</v>
      </c>
      <c r="AO39" s="243">
        <v>10.416191</v>
      </c>
      <c r="AP39" s="243">
        <v>9.1991820000000004</v>
      </c>
      <c r="AQ39" s="230">
        <v>1.1322953497387049</v>
      </c>
      <c r="AR39" s="243">
        <v>10.507854</v>
      </c>
      <c r="AS39" s="243">
        <v>9.2884539999999998</v>
      </c>
      <c r="AT39" s="230">
        <v>1.1312812659674043</v>
      </c>
      <c r="AU39" s="243">
        <v>10.703688</v>
      </c>
      <c r="AV39" s="243">
        <v>9.3471299999999999</v>
      </c>
      <c r="AW39" s="230">
        <v>1.145130965333744</v>
      </c>
      <c r="AX39" s="243">
        <v>10.784494</v>
      </c>
      <c r="AY39" s="243">
        <v>9.3658450000000002</v>
      </c>
      <c r="AZ39" s="230">
        <v>1.1514704759687995</v>
      </c>
      <c r="BA39" s="243">
        <v>10.734989000000001</v>
      </c>
      <c r="BB39" s="243">
        <v>9.3742359999999998</v>
      </c>
      <c r="BC39" s="230">
        <v>1.1451588161424568</v>
      </c>
      <c r="BD39" s="243">
        <v>10.859002</v>
      </c>
      <c r="BE39" s="243">
        <v>9.4135349999999995</v>
      </c>
      <c r="BF39" s="230">
        <v>1.1535519865810242</v>
      </c>
      <c r="BG39" s="243">
        <v>10.991486999999999</v>
      </c>
      <c r="BH39" s="243">
        <v>9.3766020000000001</v>
      </c>
      <c r="BI39" s="230">
        <v>1.1722249701970926</v>
      </c>
      <c r="BJ39" s="243">
        <v>10.972856</v>
      </c>
      <c r="BK39" s="243">
        <v>9.3824769999999997</v>
      </c>
      <c r="BL39" s="230">
        <v>1.1695052383288549</v>
      </c>
      <c r="BM39" s="243">
        <v>11.067074</v>
      </c>
      <c r="BN39" s="243">
        <v>9.382809</v>
      </c>
      <c r="BO39" s="230">
        <v>1.1795054125049331</v>
      </c>
      <c r="BP39" s="243">
        <v>11.305293000000001</v>
      </c>
      <c r="BQ39" s="243">
        <v>9.4215350000000004</v>
      </c>
      <c r="BR39" s="230">
        <v>1.1999417292405112</v>
      </c>
      <c r="BS39" s="243">
        <v>11.214852</v>
      </c>
      <c r="BT39" s="243">
        <v>9.4328970000000005</v>
      </c>
      <c r="BU39" s="230">
        <v>1.188908561176911</v>
      </c>
    </row>
    <row r="40" spans="1:73" s="141" customFormat="1" x14ac:dyDescent="0.2">
      <c r="A40" s="200" t="s">
        <v>363</v>
      </c>
      <c r="B40" s="201" t="s">
        <v>254</v>
      </c>
      <c r="C40" s="201" t="s">
        <v>263</v>
      </c>
      <c r="D40" s="202" t="s">
        <v>105</v>
      </c>
      <c r="E40" s="243" t="e">
        <v>#N/A</v>
      </c>
      <c r="F40" s="241">
        <v>39.727820000000001</v>
      </c>
      <c r="G40" s="230" t="e">
        <v>#N/A</v>
      </c>
      <c r="H40" s="243">
        <v>51.141916999999999</v>
      </c>
      <c r="I40" s="241">
        <v>40.344495000000002</v>
      </c>
      <c r="J40" s="230">
        <v>1.2676306147839995</v>
      </c>
      <c r="K40" s="243">
        <v>51.638289</v>
      </c>
      <c r="L40" s="241">
        <v>40.802920999999998</v>
      </c>
      <c r="M40" s="230">
        <v>1.2655537332731646</v>
      </c>
      <c r="N40" s="243">
        <v>52.122771999999998</v>
      </c>
      <c r="O40" s="241">
        <v>41.136707999999999</v>
      </c>
      <c r="P40" s="230">
        <v>1.2670623035756774</v>
      </c>
      <c r="Q40" s="243">
        <v>52.486049999999999</v>
      </c>
      <c r="R40" s="241">
        <v>41.237927999999997</v>
      </c>
      <c r="S40" s="230">
        <v>1.2727615703679391</v>
      </c>
      <c r="T40" s="243">
        <v>52.307957999999999</v>
      </c>
      <c r="U40" s="241">
        <v>41.466163000000002</v>
      </c>
      <c r="V40" s="230">
        <v>1.2614612545655599</v>
      </c>
      <c r="W40" s="243">
        <v>51.996240999999998</v>
      </c>
      <c r="X40" s="241">
        <v>41.637611999999997</v>
      </c>
      <c r="Y40" s="230">
        <v>1.2487805736793935</v>
      </c>
      <c r="Z40" s="243">
        <v>51.712795999999997</v>
      </c>
      <c r="AA40" s="241">
        <v>41.861308000000001</v>
      </c>
      <c r="AB40" s="230">
        <v>1.2353363635937988</v>
      </c>
      <c r="AC40" s="243">
        <v>51.566797000000001</v>
      </c>
      <c r="AD40" s="241">
        <v>41.9803</v>
      </c>
      <c r="AE40" s="230">
        <v>1.2283570388968159</v>
      </c>
      <c r="AF40" s="243">
        <v>51.187240000000003</v>
      </c>
      <c r="AG40" s="241">
        <v>42.193356000000001</v>
      </c>
      <c r="AH40" s="230">
        <v>1.2131587731490239</v>
      </c>
      <c r="AI40" s="243">
        <v>51.412847999999997</v>
      </c>
      <c r="AJ40" s="243">
        <v>42.114077000000002</v>
      </c>
      <c r="AK40" s="230">
        <v>1.2207995915475007</v>
      </c>
      <c r="AL40" s="243">
        <v>51.509006999999997</v>
      </c>
      <c r="AM40" s="243">
        <v>41.978976000000003</v>
      </c>
      <c r="AN40" s="230">
        <v>1.2270191392948697</v>
      </c>
      <c r="AO40" s="243">
        <v>51.613644999999998</v>
      </c>
      <c r="AP40" s="243">
        <v>41.710003999999998</v>
      </c>
      <c r="AQ40" s="230">
        <v>1.2374404231656271</v>
      </c>
      <c r="AR40" s="243">
        <v>51.243696</v>
      </c>
      <c r="AS40" s="243">
        <v>41.328830000000004</v>
      </c>
      <c r="AT40" s="230">
        <v>1.2399019280245773</v>
      </c>
      <c r="AU40" s="243">
        <v>51.183348000000002</v>
      </c>
      <c r="AV40" s="243">
        <v>40.922106999999997</v>
      </c>
      <c r="AW40" s="230">
        <v>1.2507505539731862</v>
      </c>
      <c r="AX40" s="243">
        <v>50.411772999999997</v>
      </c>
      <c r="AY40" s="243">
        <v>40.409720999999998</v>
      </c>
      <c r="AZ40" s="230">
        <v>1.2475159875516091</v>
      </c>
      <c r="BA40" s="243">
        <v>49.503216000000002</v>
      </c>
      <c r="BB40" s="243">
        <v>39.780177000000002</v>
      </c>
      <c r="BC40" s="230">
        <v>1.2444191990397628</v>
      </c>
      <c r="BD40" s="243">
        <v>48.387610000000002</v>
      </c>
      <c r="BE40" s="243">
        <v>39.054994000000001</v>
      </c>
      <c r="BF40" s="230">
        <v>1.2389608867946569</v>
      </c>
      <c r="BG40" s="243">
        <v>47.480677</v>
      </c>
      <c r="BH40" s="243">
        <v>38.305021000000004</v>
      </c>
      <c r="BI40" s="230">
        <v>1.2395418605827158</v>
      </c>
      <c r="BJ40" s="243">
        <v>46.635368999999997</v>
      </c>
      <c r="BK40" s="243">
        <v>37.511384</v>
      </c>
      <c r="BL40" s="230">
        <v>1.2432324277877882</v>
      </c>
      <c r="BM40" s="243">
        <v>45.877957000000002</v>
      </c>
      <c r="BN40" s="243">
        <v>36.669772999999999</v>
      </c>
      <c r="BO40" s="230">
        <v>1.251111017240276</v>
      </c>
      <c r="BP40" s="243">
        <v>45.288235</v>
      </c>
      <c r="BQ40" s="243">
        <v>35.660741000000002</v>
      </c>
      <c r="BR40" s="230">
        <v>1.2699745919469256</v>
      </c>
      <c r="BS40" s="243">
        <v>44.575308</v>
      </c>
      <c r="BT40" s="243">
        <v>34.514251999999999</v>
      </c>
      <c r="BU40" s="230">
        <v>1.2915043907079313</v>
      </c>
    </row>
    <row r="41" spans="1:73" s="141" customFormat="1" x14ac:dyDescent="0.2">
      <c r="A41" s="200" t="s">
        <v>364</v>
      </c>
      <c r="B41" s="201" t="s">
        <v>254</v>
      </c>
      <c r="C41" s="201" t="s">
        <v>263</v>
      </c>
      <c r="D41" s="202" t="s">
        <v>106</v>
      </c>
      <c r="E41" s="243" t="e">
        <v>#N/A</v>
      </c>
      <c r="F41" s="241">
        <v>2.0385279999999999</v>
      </c>
      <c r="G41" s="230" t="e">
        <v>#N/A</v>
      </c>
      <c r="H41" s="243">
        <v>14.669808</v>
      </c>
      <c r="I41" s="241">
        <v>2.0647000000000002</v>
      </c>
      <c r="J41" s="230">
        <v>7.1050554559984489</v>
      </c>
      <c r="K41" s="243">
        <v>15.277850000000001</v>
      </c>
      <c r="L41" s="241">
        <v>2.0631330000000001</v>
      </c>
      <c r="M41" s="230">
        <v>7.4051697103385967</v>
      </c>
      <c r="N41" s="243">
        <v>15.967281</v>
      </c>
      <c r="O41" s="241">
        <v>2.0445099999999998</v>
      </c>
      <c r="P41" s="230">
        <v>7.8098326738436112</v>
      </c>
      <c r="Q41" s="243">
        <v>16.619989</v>
      </c>
      <c r="R41" s="241">
        <v>2.034697</v>
      </c>
      <c r="S41" s="230">
        <v>8.1682869734412549</v>
      </c>
      <c r="T41" s="243">
        <v>16.970355000000001</v>
      </c>
      <c r="U41" s="241">
        <v>2.036616</v>
      </c>
      <c r="V41" s="230">
        <v>8.3326238230476442</v>
      </c>
      <c r="W41" s="243">
        <v>17.539073999999999</v>
      </c>
      <c r="X41" s="241">
        <v>2.007053</v>
      </c>
      <c r="Y41" s="230">
        <v>8.7387199042576356</v>
      </c>
      <c r="Z41" s="243">
        <v>17.836223</v>
      </c>
      <c r="AA41" s="241">
        <v>1.9898670000000001</v>
      </c>
      <c r="AB41" s="230">
        <v>8.9635252004279682</v>
      </c>
      <c r="AC41" s="243">
        <v>18.133652000000001</v>
      </c>
      <c r="AD41" s="241">
        <v>1.9903360000000001</v>
      </c>
      <c r="AE41" s="230">
        <v>9.1108496253898839</v>
      </c>
      <c r="AF41" s="243">
        <v>18.556666</v>
      </c>
      <c r="AG41" s="241">
        <v>1.983948</v>
      </c>
      <c r="AH41" s="230">
        <v>9.3534034158153343</v>
      </c>
      <c r="AI41" s="243">
        <v>19.262937999999998</v>
      </c>
      <c r="AJ41" s="243">
        <v>1.9912479999999999</v>
      </c>
      <c r="AK41" s="230">
        <v>9.6738015556073371</v>
      </c>
      <c r="AL41" s="243">
        <v>19.621911999999998</v>
      </c>
      <c r="AM41" s="243">
        <v>1.9885870000000001</v>
      </c>
      <c r="AN41" s="230">
        <v>9.8672635393875137</v>
      </c>
      <c r="AO41" s="243">
        <v>20.077241999999998</v>
      </c>
      <c r="AP41" s="243">
        <v>1.9813689999999999</v>
      </c>
      <c r="AQ41" s="230">
        <v>10.133015102184398</v>
      </c>
      <c r="AR41" s="243">
        <v>20.72627</v>
      </c>
      <c r="AS41" s="243">
        <v>1.966046</v>
      </c>
      <c r="AT41" s="230">
        <v>10.542108373863073</v>
      </c>
      <c r="AU41" s="243">
        <v>20.986843</v>
      </c>
      <c r="AV41" s="243">
        <v>1.988056</v>
      </c>
      <c r="AW41" s="230">
        <v>10.556464707231587</v>
      </c>
      <c r="AX41" s="243">
        <v>21.211831</v>
      </c>
      <c r="AY41" s="243">
        <v>1.967811</v>
      </c>
      <c r="AZ41" s="230">
        <v>10.779404627781835</v>
      </c>
      <c r="BA41" s="243">
        <v>21.251213</v>
      </c>
      <c r="BB41" s="243">
        <v>1.9584330000000001</v>
      </c>
      <c r="BC41" s="230">
        <v>10.851130980738171</v>
      </c>
      <c r="BD41" s="243">
        <v>21.292318000000002</v>
      </c>
      <c r="BE41" s="243">
        <v>1.9611559999999999</v>
      </c>
      <c r="BF41" s="230">
        <v>10.857024122507339</v>
      </c>
      <c r="BG41" s="243">
        <v>21.350224000000001</v>
      </c>
      <c r="BH41" s="243">
        <v>1.961711</v>
      </c>
      <c r="BI41" s="230">
        <v>10.883470602958337</v>
      </c>
      <c r="BJ41" s="243">
        <v>21.858598000000001</v>
      </c>
      <c r="BK41" s="243">
        <v>1.918005</v>
      </c>
      <c r="BL41" s="230">
        <v>11.396528163378093</v>
      </c>
      <c r="BM41" s="243">
        <v>22.282588000000001</v>
      </c>
      <c r="BN41" s="243">
        <v>1.8820520000000001</v>
      </c>
      <c r="BO41" s="230">
        <v>11.839517717895149</v>
      </c>
      <c r="BP41" s="243">
        <v>22.718906</v>
      </c>
      <c r="BQ41" s="243">
        <v>1.809679</v>
      </c>
      <c r="BR41" s="230">
        <v>12.554108214771791</v>
      </c>
      <c r="BS41" s="243">
        <v>23.175773</v>
      </c>
      <c r="BT41" s="243">
        <v>1.7230529999999999</v>
      </c>
      <c r="BU41" s="230">
        <v>13.45041214634721</v>
      </c>
    </row>
    <row r="42" spans="1:73" s="141" customFormat="1" x14ac:dyDescent="0.2">
      <c r="A42" s="200" t="s">
        <v>365</v>
      </c>
      <c r="B42" s="201" t="s">
        <v>254</v>
      </c>
      <c r="C42" s="201" t="s">
        <v>263</v>
      </c>
      <c r="D42" s="202" t="s">
        <v>113</v>
      </c>
      <c r="E42" s="243" t="e">
        <v>#N/A</v>
      </c>
      <c r="F42" s="241">
        <v>31.111598000000001</v>
      </c>
      <c r="G42" s="230" t="e">
        <v>#N/A</v>
      </c>
      <c r="H42" s="243">
        <v>134.94763399999999</v>
      </c>
      <c r="I42" s="241">
        <v>30.430741000000001</v>
      </c>
      <c r="J42" s="230">
        <v>4.4345825821329816</v>
      </c>
      <c r="K42" s="243">
        <v>136.351831</v>
      </c>
      <c r="L42" s="241">
        <v>29.658290999999998</v>
      </c>
      <c r="M42" s="230">
        <v>4.59742710731377</v>
      </c>
      <c r="N42" s="243">
        <v>138.973389</v>
      </c>
      <c r="O42" s="241">
        <v>28.836690999999998</v>
      </c>
      <c r="P42" s="230">
        <v>4.8193251091118601</v>
      </c>
      <c r="Q42" s="243">
        <v>141.16511</v>
      </c>
      <c r="R42" s="241">
        <v>27.916222000000001</v>
      </c>
      <c r="S42" s="230">
        <v>5.0567412023016578</v>
      </c>
      <c r="T42" s="243">
        <v>142.02008000000001</v>
      </c>
      <c r="U42" s="241">
        <v>27.140867</v>
      </c>
      <c r="V42" s="230">
        <v>5.2327024040904808</v>
      </c>
      <c r="W42" s="243">
        <v>143.092569</v>
      </c>
      <c r="X42" s="241">
        <v>26.425014000000001</v>
      </c>
      <c r="Y42" s="230">
        <v>5.4150423155877982</v>
      </c>
      <c r="Z42" s="243">
        <v>142.525432</v>
      </c>
      <c r="AA42" s="241">
        <v>25.911868999999999</v>
      </c>
      <c r="AB42" s="230">
        <v>5.5003918088656594</v>
      </c>
      <c r="AC42" s="243">
        <v>139.30131499999999</v>
      </c>
      <c r="AD42" s="241">
        <v>25.442609999999998</v>
      </c>
      <c r="AE42" s="230">
        <v>5.4751189048607829</v>
      </c>
      <c r="AF42" s="243">
        <v>136.06421800000001</v>
      </c>
      <c r="AG42" s="241">
        <v>25.033117000000001</v>
      </c>
      <c r="AH42" s="230">
        <v>5.4353685959283462</v>
      </c>
      <c r="AI42" s="243">
        <v>133.85388599999999</v>
      </c>
      <c r="AJ42" s="243">
        <v>24.495926000000001</v>
      </c>
      <c r="AK42" s="230">
        <v>5.4643325588099829</v>
      </c>
      <c r="AL42" s="243">
        <v>130.871241</v>
      </c>
      <c r="AM42" s="243">
        <v>24.013663000000001</v>
      </c>
      <c r="AN42" s="230">
        <v>5.449865811808885</v>
      </c>
      <c r="AO42" s="243">
        <v>129.30798899999999</v>
      </c>
      <c r="AP42" s="243">
        <v>23.490406</v>
      </c>
      <c r="AQ42" s="230">
        <v>5.5047149461784519</v>
      </c>
      <c r="AR42" s="243">
        <v>129.48344900000001</v>
      </c>
      <c r="AS42" s="243">
        <v>22.955323</v>
      </c>
      <c r="AT42" s="230">
        <v>5.6406720567599944</v>
      </c>
      <c r="AU42" s="243">
        <v>130.140941</v>
      </c>
      <c r="AV42" s="243">
        <v>22.520934</v>
      </c>
      <c r="AW42" s="230">
        <v>5.7786653519787414</v>
      </c>
      <c r="AX42" s="243">
        <v>129.73596000000001</v>
      </c>
      <c r="AY42" s="243">
        <v>22.091687</v>
      </c>
      <c r="AZ42" s="230">
        <v>5.8726144363714736</v>
      </c>
      <c r="BA42" s="243">
        <v>130.443198</v>
      </c>
      <c r="BB42" s="243">
        <v>21.673252000000002</v>
      </c>
      <c r="BC42" s="230">
        <v>6.0186260003805607</v>
      </c>
      <c r="BD42" s="243">
        <v>130.39553799999999</v>
      </c>
      <c r="BE42" s="243">
        <v>21.335985000000001</v>
      </c>
      <c r="BF42" s="230">
        <v>6.1115311995204342</v>
      </c>
      <c r="BG42" s="243">
        <v>130.47946099999999</v>
      </c>
      <c r="BH42" s="243">
        <v>20.998379</v>
      </c>
      <c r="BI42" s="230">
        <v>6.2137873118682156</v>
      </c>
      <c r="BJ42" s="243">
        <v>130.00555700000001</v>
      </c>
      <c r="BK42" s="243">
        <v>20.655110000000001</v>
      </c>
      <c r="BL42" s="230">
        <v>6.2941110940585654</v>
      </c>
      <c r="BM42" s="243">
        <v>130.75327100000001</v>
      </c>
      <c r="BN42" s="243">
        <v>20.353390999999998</v>
      </c>
      <c r="BO42" s="230">
        <v>6.4241516806708043</v>
      </c>
      <c r="BP42" s="243">
        <v>130.714114</v>
      </c>
      <c r="BQ42" s="243">
        <v>20.087505</v>
      </c>
      <c r="BR42" s="230">
        <v>6.5072349204144562</v>
      </c>
      <c r="BS42" s="243">
        <v>130.84808100000001</v>
      </c>
      <c r="BT42" s="243">
        <v>19.815693</v>
      </c>
      <c r="BU42" s="230">
        <v>6.6032553592750967</v>
      </c>
    </row>
    <row r="43" spans="1:73" s="141" customFormat="1" x14ac:dyDescent="0.2">
      <c r="A43" s="200" t="s">
        <v>366</v>
      </c>
      <c r="B43" s="201" t="s">
        <v>254</v>
      </c>
      <c r="C43" s="201" t="s">
        <v>263</v>
      </c>
      <c r="D43" s="202" t="s">
        <v>114</v>
      </c>
      <c r="E43" s="243" t="e">
        <v>#N/A</v>
      </c>
      <c r="F43" s="241">
        <v>2.9565239999999999</v>
      </c>
      <c r="G43" s="230" t="e">
        <v>#N/A</v>
      </c>
      <c r="H43" s="243">
        <v>9.9016889999999993</v>
      </c>
      <c r="I43" s="241">
        <v>2.9271430000000001</v>
      </c>
      <c r="J43" s="230">
        <v>3.3827144761974388</v>
      </c>
      <c r="K43" s="243">
        <v>9.6356699999999993</v>
      </c>
      <c r="L43" s="241">
        <v>2.8772829999999998</v>
      </c>
      <c r="M43" s="230">
        <v>3.3488780908933879</v>
      </c>
      <c r="N43" s="243">
        <v>9.4935449999999992</v>
      </c>
      <c r="O43" s="241">
        <v>2.8174839999999999</v>
      </c>
      <c r="P43" s="230">
        <v>3.3695115926124157</v>
      </c>
      <c r="Q43" s="243">
        <v>9.3437760000000001</v>
      </c>
      <c r="R43" s="241">
        <v>2.7312810000000001</v>
      </c>
      <c r="S43" s="230">
        <v>3.4210233220236219</v>
      </c>
      <c r="T43" s="243">
        <v>9.2803780000000007</v>
      </c>
      <c r="U43" s="241">
        <v>2.6621700000000001</v>
      </c>
      <c r="V43" s="230">
        <v>3.4860200513115243</v>
      </c>
      <c r="W43" s="243">
        <v>8.9874310000000008</v>
      </c>
      <c r="X43" s="241">
        <v>2.5746009999999999</v>
      </c>
      <c r="Y43" s="230">
        <v>3.4908053713954126</v>
      </c>
      <c r="Z43" s="243">
        <v>8.7969889999999999</v>
      </c>
      <c r="AA43" s="241">
        <v>2.4790489999999998</v>
      </c>
      <c r="AB43" s="230">
        <v>3.5485337320883938</v>
      </c>
      <c r="AC43" s="243">
        <v>8.5156010000000002</v>
      </c>
      <c r="AD43" s="241">
        <v>2.3976519999999999</v>
      </c>
      <c r="AE43" s="230">
        <v>3.5516417728677894</v>
      </c>
      <c r="AF43" s="243">
        <v>8.2509829999999997</v>
      </c>
      <c r="AG43" s="241">
        <v>2.3216739999999998</v>
      </c>
      <c r="AH43" s="230">
        <v>3.5538938714048571</v>
      </c>
      <c r="AI43" s="243">
        <v>8.0535940000000004</v>
      </c>
      <c r="AJ43" s="243">
        <v>2.270025</v>
      </c>
      <c r="AK43" s="230">
        <v>3.5477996938359713</v>
      </c>
      <c r="AL43" s="243">
        <v>7.899273</v>
      </c>
      <c r="AM43" s="243">
        <v>2.2266550000000001</v>
      </c>
      <c r="AN43" s="230">
        <v>3.5475962823158502</v>
      </c>
      <c r="AO43" s="243">
        <v>7.7046609999999998</v>
      </c>
      <c r="AP43" s="243">
        <v>2.2107519999999998</v>
      </c>
      <c r="AQ43" s="230">
        <v>3.4850860702602553</v>
      </c>
      <c r="AR43" s="243">
        <v>7.6287719999999997</v>
      </c>
      <c r="AS43" s="243">
        <v>2.1985260000000002</v>
      </c>
      <c r="AT43" s="230">
        <v>3.4699485018598821</v>
      </c>
      <c r="AU43" s="243">
        <v>7.5675720000000002</v>
      </c>
      <c r="AV43" s="243">
        <v>2.1763819999999998</v>
      </c>
      <c r="AW43" s="230">
        <v>3.4771340692948209</v>
      </c>
      <c r="AX43" s="243">
        <v>7.4427950000000003</v>
      </c>
      <c r="AY43" s="243">
        <v>2.1520239999999999</v>
      </c>
      <c r="AZ43" s="230">
        <v>3.4585092917179363</v>
      </c>
      <c r="BA43" s="243">
        <v>7.3596000000000004</v>
      </c>
      <c r="BB43" s="243">
        <v>2.1375259999999998</v>
      </c>
      <c r="BC43" s="230">
        <v>3.4430458389745908</v>
      </c>
      <c r="BD43" s="243">
        <v>7.2567529999999998</v>
      </c>
      <c r="BE43" s="243">
        <v>2.1262669999999999</v>
      </c>
      <c r="BF43" s="230">
        <v>3.412907692213631</v>
      </c>
      <c r="BG43" s="243">
        <v>7.0609510000000002</v>
      </c>
      <c r="BH43" s="243">
        <v>2.1257440000000001</v>
      </c>
      <c r="BI43" s="230">
        <v>3.3216375066800143</v>
      </c>
      <c r="BJ43" s="243">
        <v>6.9580529999999996</v>
      </c>
      <c r="BK43" s="243">
        <v>2.1380970000000001</v>
      </c>
      <c r="BL43" s="230">
        <v>3.2543205476645816</v>
      </c>
      <c r="BM43" s="243">
        <v>6.9375489999999997</v>
      </c>
      <c r="BN43" s="243">
        <v>2.1544780000000001</v>
      </c>
      <c r="BO43" s="230">
        <v>3.220060265177922</v>
      </c>
      <c r="BP43" s="243">
        <v>6.8327239999999998</v>
      </c>
      <c r="BQ43" s="243">
        <v>2.1631529999999999</v>
      </c>
      <c r="BR43" s="230">
        <v>3.1586873420419175</v>
      </c>
      <c r="BS43" s="243">
        <v>6.7827029999999997</v>
      </c>
      <c r="BT43" s="243">
        <v>2.1594329999999999</v>
      </c>
      <c r="BU43" s="230">
        <v>3.1409647810327987</v>
      </c>
    </row>
    <row r="44" spans="1:73" s="141" customFormat="1" x14ac:dyDescent="0.2">
      <c r="A44" s="200" t="s">
        <v>367</v>
      </c>
      <c r="B44" s="201" t="s">
        <v>254</v>
      </c>
      <c r="C44" s="201" t="s">
        <v>263</v>
      </c>
      <c r="D44" s="202" t="s">
        <v>115</v>
      </c>
      <c r="E44" s="243" t="e">
        <v>#N/A</v>
      </c>
      <c r="F44" s="241">
        <v>3.9324840000000001</v>
      </c>
      <c r="G44" s="230" t="e">
        <v>#N/A</v>
      </c>
      <c r="H44" s="243">
        <v>25.977884</v>
      </c>
      <c r="I44" s="241">
        <v>3.92279</v>
      </c>
      <c r="J44" s="230">
        <v>6.6222979053173887</v>
      </c>
      <c r="K44" s="243">
        <v>26.133310000000002</v>
      </c>
      <c r="L44" s="241">
        <v>3.883429</v>
      </c>
      <c r="M44" s="230">
        <v>6.7294419442199152</v>
      </c>
      <c r="N44" s="243">
        <v>26.341877</v>
      </c>
      <c r="O44" s="241">
        <v>3.8734039999999998</v>
      </c>
      <c r="P44" s="230">
        <v>6.8007047547841646</v>
      </c>
      <c r="Q44" s="243">
        <v>26.40436</v>
      </c>
      <c r="R44" s="241">
        <v>3.8649309999999999</v>
      </c>
      <c r="S44" s="230">
        <v>6.8317804379948832</v>
      </c>
      <c r="T44" s="243">
        <v>26.248754999999999</v>
      </c>
      <c r="U44" s="241">
        <v>3.8408890000000002</v>
      </c>
      <c r="V44" s="230">
        <v>6.8340311318551503</v>
      </c>
      <c r="W44" s="243">
        <v>26.285571999999998</v>
      </c>
      <c r="X44" s="241">
        <v>3.8571080000000002</v>
      </c>
      <c r="Y44" s="230">
        <v>6.8148395118829956</v>
      </c>
      <c r="Z44" s="243">
        <v>25.864197000000001</v>
      </c>
      <c r="AA44" s="241">
        <v>3.8766799999999999</v>
      </c>
      <c r="AB44" s="230">
        <v>6.6717389622047731</v>
      </c>
      <c r="AC44" s="243">
        <v>25.580753999999999</v>
      </c>
      <c r="AD44" s="241">
        <v>3.8816259999999998</v>
      </c>
      <c r="AE44" s="230">
        <v>6.5902160589402481</v>
      </c>
      <c r="AF44" s="243">
        <v>25.400105</v>
      </c>
      <c r="AG44" s="241">
        <v>3.8856280000000001</v>
      </c>
      <c r="AH44" s="230">
        <v>6.536936886392624</v>
      </c>
      <c r="AI44" s="243">
        <v>25.359241999999998</v>
      </c>
      <c r="AJ44" s="243">
        <v>3.8895360000000001</v>
      </c>
      <c r="AK44" s="230">
        <v>6.5198630376476778</v>
      </c>
      <c r="AL44" s="243">
        <v>25.256885</v>
      </c>
      <c r="AM44" s="243">
        <v>3.8911730000000002</v>
      </c>
      <c r="AN44" s="230">
        <v>6.4908152374618142</v>
      </c>
      <c r="AO44" s="243">
        <v>25.39781</v>
      </c>
      <c r="AP44" s="243">
        <v>3.8953980000000001</v>
      </c>
      <c r="AQ44" s="230">
        <v>6.5199525183306042</v>
      </c>
      <c r="AR44" s="243">
        <v>25.660630999999999</v>
      </c>
      <c r="AS44" s="243">
        <v>3.9096769999999998</v>
      </c>
      <c r="AT44" s="230">
        <v>6.5633634185125782</v>
      </c>
      <c r="AU44" s="243">
        <v>26.099554999999999</v>
      </c>
      <c r="AV44" s="243">
        <v>3.9077860000000002</v>
      </c>
      <c r="AW44" s="230">
        <v>6.6788598454470121</v>
      </c>
      <c r="AX44" s="243">
        <v>26.564565000000002</v>
      </c>
      <c r="AY44" s="243">
        <v>3.972953</v>
      </c>
      <c r="AZ44" s="230">
        <v>6.6863526953377006</v>
      </c>
      <c r="BA44" s="243">
        <v>26.892465999999999</v>
      </c>
      <c r="BB44" s="243">
        <v>4.0131439999999996</v>
      </c>
      <c r="BC44" s="230">
        <v>6.7010966962561032</v>
      </c>
      <c r="BD44" s="243">
        <v>27.420302</v>
      </c>
      <c r="BE44" s="243">
        <v>4.0623469999999999</v>
      </c>
      <c r="BF44" s="230">
        <v>6.7498670103760219</v>
      </c>
      <c r="BG44" s="243">
        <v>27.528388</v>
      </c>
      <c r="BH44" s="243">
        <v>4.1330429999999998</v>
      </c>
      <c r="BI44" s="230">
        <v>6.660561721714485</v>
      </c>
      <c r="BJ44" s="243">
        <v>27.657323999999999</v>
      </c>
      <c r="BK44" s="243">
        <v>4.2260239999999998</v>
      </c>
      <c r="BL44" s="230">
        <v>6.5445260131035701</v>
      </c>
      <c r="BM44" s="243">
        <v>27.675986000000002</v>
      </c>
      <c r="BN44" s="243">
        <v>4.2816460000000003</v>
      </c>
      <c r="BO44" s="230">
        <v>6.4638659991975045</v>
      </c>
      <c r="BP44" s="243">
        <v>27.910449</v>
      </c>
      <c r="BQ44" s="243">
        <v>4.3780780000000004</v>
      </c>
      <c r="BR44" s="230">
        <v>6.3750460818651469</v>
      </c>
      <c r="BS44" s="243">
        <v>27.967625999999999</v>
      </c>
      <c r="BT44" s="243">
        <v>4.4741270000000002</v>
      </c>
      <c r="BU44" s="230">
        <v>6.2509682894562442</v>
      </c>
    </row>
    <row r="45" spans="1:73" s="141" customFormat="1" x14ac:dyDescent="0.2">
      <c r="A45" s="200" t="s">
        <v>368</v>
      </c>
      <c r="B45" s="201" t="s">
        <v>254</v>
      </c>
      <c r="C45" s="201" t="s">
        <v>263</v>
      </c>
      <c r="D45" s="202" t="s">
        <v>116</v>
      </c>
      <c r="E45" s="243" t="e">
        <v>#N/A</v>
      </c>
      <c r="F45" s="241">
        <v>9.5838540000000005</v>
      </c>
      <c r="G45" s="230" t="e">
        <v>#N/A</v>
      </c>
      <c r="H45" s="243">
        <v>15.477838</v>
      </c>
      <c r="I45" s="241">
        <v>9.458933</v>
      </c>
      <c r="J45" s="230">
        <v>1.6363196567731266</v>
      </c>
      <c r="K45" s="243">
        <v>15.316853999999999</v>
      </c>
      <c r="L45" s="241">
        <v>9.3598569999999999</v>
      </c>
      <c r="M45" s="230">
        <v>1.6364410268233798</v>
      </c>
      <c r="N45" s="243">
        <v>15.125241000000001</v>
      </c>
      <c r="O45" s="241">
        <v>9.2955220000000001</v>
      </c>
      <c r="P45" s="230">
        <v>1.6271534831502739</v>
      </c>
      <c r="Q45" s="243">
        <v>15.142530000000001</v>
      </c>
      <c r="R45" s="241">
        <v>9.1772349999999996</v>
      </c>
      <c r="S45" s="230">
        <v>1.6500100520472671</v>
      </c>
      <c r="T45" s="243">
        <v>15.063178000000001</v>
      </c>
      <c r="U45" s="241">
        <v>9.1364140000000003</v>
      </c>
      <c r="V45" s="230">
        <v>1.648696961411775</v>
      </c>
      <c r="W45" s="243">
        <v>15.121448000000001</v>
      </c>
      <c r="X45" s="241">
        <v>9.1732910000000007</v>
      </c>
      <c r="Y45" s="230">
        <v>1.6484212699673433</v>
      </c>
      <c r="Z45" s="243">
        <v>15.054112999999999</v>
      </c>
      <c r="AA45" s="241">
        <v>9.2114139999999995</v>
      </c>
      <c r="AB45" s="230">
        <v>1.6342890461768411</v>
      </c>
      <c r="AC45" s="243">
        <v>14.911675000000001</v>
      </c>
      <c r="AD45" s="241">
        <v>9.2443380000000008</v>
      </c>
      <c r="AE45" s="230">
        <v>1.6130603402861297</v>
      </c>
      <c r="AF45" s="243">
        <v>14.653195</v>
      </c>
      <c r="AG45" s="241">
        <v>9.24451</v>
      </c>
      <c r="AH45" s="230">
        <v>1.5850699496241554</v>
      </c>
      <c r="AI45" s="243">
        <v>14.42149</v>
      </c>
      <c r="AJ45" s="243">
        <v>9.1933389999999999</v>
      </c>
      <c r="AK45" s="230">
        <v>1.5686890258261987</v>
      </c>
      <c r="AL45" s="243">
        <v>14.086039</v>
      </c>
      <c r="AM45" s="243">
        <v>9.1178150000000002</v>
      </c>
      <c r="AN45" s="230">
        <v>1.5448919505385883</v>
      </c>
      <c r="AO45" s="243">
        <v>13.900537</v>
      </c>
      <c r="AP45" s="243">
        <v>8.9680129999999991</v>
      </c>
      <c r="AQ45" s="230">
        <v>1.5500130296421293</v>
      </c>
      <c r="AR45" s="243">
        <v>13.808718000000001</v>
      </c>
      <c r="AS45" s="243">
        <v>8.7844420000000003</v>
      </c>
      <c r="AT45" s="230">
        <v>1.5719516390454853</v>
      </c>
      <c r="AU45" s="243">
        <v>13.765387</v>
      </c>
      <c r="AV45" s="243">
        <v>8.5943500000000004</v>
      </c>
      <c r="AW45" s="230">
        <v>1.6016786609807605</v>
      </c>
      <c r="AX45" s="243">
        <v>13.682112</v>
      </c>
      <c r="AY45" s="243">
        <v>8.4163739999999994</v>
      </c>
      <c r="AZ45" s="230">
        <v>1.6256539930378571</v>
      </c>
      <c r="BA45" s="243">
        <v>13.540016</v>
      </c>
      <c r="BB45" s="243">
        <v>8.1932569999999991</v>
      </c>
      <c r="BC45" s="230">
        <v>1.6525804084993307</v>
      </c>
      <c r="BD45" s="243">
        <v>13.422582999999999</v>
      </c>
      <c r="BE45" s="243">
        <v>8.0025440000000003</v>
      </c>
      <c r="BF45" s="230">
        <v>1.677289496939973</v>
      </c>
      <c r="BG45" s="243">
        <v>13.103323</v>
      </c>
      <c r="BH45" s="243">
        <v>7.8510489999999997</v>
      </c>
      <c r="BI45" s="230">
        <v>1.668990092916246</v>
      </c>
      <c r="BJ45" s="243">
        <v>12.793505</v>
      </c>
      <c r="BK45" s="243">
        <v>7.680097</v>
      </c>
      <c r="BL45" s="230">
        <v>1.6657999241415831</v>
      </c>
      <c r="BM45" s="243">
        <v>12.619562</v>
      </c>
      <c r="BN45" s="243">
        <v>7.4564000000000004</v>
      </c>
      <c r="BO45" s="230">
        <v>1.6924470253741752</v>
      </c>
      <c r="BP45" s="243">
        <v>12.25788</v>
      </c>
      <c r="BQ45" s="243">
        <v>7.301749</v>
      </c>
      <c r="BR45" s="230">
        <v>1.6787594314731991</v>
      </c>
      <c r="BS45" s="243">
        <v>11.766028</v>
      </c>
      <c r="BT45" s="243">
        <v>7.1303070000000002</v>
      </c>
      <c r="BU45" s="230">
        <v>1.6501432547013755</v>
      </c>
    </row>
    <row r="46" spans="1:73" s="141" customFormat="1" x14ac:dyDescent="0.2">
      <c r="A46" s="200" t="s">
        <v>369</v>
      </c>
      <c r="B46" s="201" t="s">
        <v>254</v>
      </c>
      <c r="C46" s="201" t="s">
        <v>263</v>
      </c>
      <c r="D46" s="202" t="s">
        <v>279</v>
      </c>
      <c r="E46" s="243" t="e">
        <v>#N/A</v>
      </c>
      <c r="F46" s="241">
        <v>2.307388</v>
      </c>
      <c r="G46" s="230" t="e">
        <v>#N/A</v>
      </c>
      <c r="H46" s="243">
        <v>9.9998009999999997</v>
      </c>
      <c r="I46" s="241">
        <v>2.3159420000000002</v>
      </c>
      <c r="J46" s="230">
        <v>4.3178114995971395</v>
      </c>
      <c r="K46" s="243">
        <v>9.9679749999999991</v>
      </c>
      <c r="L46" s="241">
        <v>2.3189989999999998</v>
      </c>
      <c r="M46" s="230">
        <v>4.2983955577384894</v>
      </c>
      <c r="N46" s="243">
        <v>9.8991939999999996</v>
      </c>
      <c r="O46" s="241">
        <v>2.3214519999999998</v>
      </c>
      <c r="P46" s="230">
        <v>4.2642251487431144</v>
      </c>
      <c r="Q46" s="243">
        <v>9.9268070000000002</v>
      </c>
      <c r="R46" s="241">
        <v>2.296824</v>
      </c>
      <c r="S46" s="230">
        <v>4.3219711218621892</v>
      </c>
      <c r="T46" s="243">
        <v>9.9010700000000007</v>
      </c>
      <c r="U46" s="241">
        <v>2.3044859999999998</v>
      </c>
      <c r="V46" s="230">
        <v>4.2964331308586825</v>
      </c>
      <c r="W46" s="243">
        <v>9.9441170000000003</v>
      </c>
      <c r="X46" s="241">
        <v>2.2867829999999998</v>
      </c>
      <c r="Y46" s="230">
        <v>4.3485179835603125</v>
      </c>
      <c r="Z46" s="243">
        <v>9.9720630000000003</v>
      </c>
      <c r="AA46" s="241">
        <v>2.2811189999999999</v>
      </c>
      <c r="AB46" s="230">
        <v>4.3715663233702413</v>
      </c>
      <c r="AC46" s="243">
        <v>10.022271999999999</v>
      </c>
      <c r="AD46" s="241">
        <v>2.2677719999999999</v>
      </c>
      <c r="AE46" s="230">
        <v>4.419435463529843</v>
      </c>
      <c r="AF46" s="243">
        <v>10.050134</v>
      </c>
      <c r="AG46" s="241">
        <v>2.274054</v>
      </c>
      <c r="AH46" s="230">
        <v>4.4194790449127419</v>
      </c>
      <c r="AI46" s="243">
        <v>9.9852989999999995</v>
      </c>
      <c r="AJ46" s="243">
        <v>2.272716</v>
      </c>
      <c r="AK46" s="230">
        <v>4.3935533520246262</v>
      </c>
      <c r="AL46" s="243">
        <v>9.9110449999999997</v>
      </c>
      <c r="AM46" s="243">
        <v>2.2680929999999999</v>
      </c>
      <c r="AN46" s="230">
        <v>4.3697701108376066</v>
      </c>
      <c r="AO46" s="243">
        <v>9.7893679999999996</v>
      </c>
      <c r="AP46" s="243">
        <v>2.2453729999999998</v>
      </c>
      <c r="AQ46" s="230">
        <v>4.3597959002802655</v>
      </c>
      <c r="AR46" s="243">
        <v>9.7153829999999992</v>
      </c>
      <c r="AS46" s="243">
        <v>2.255833</v>
      </c>
      <c r="AT46" s="230">
        <v>4.3067829045855781</v>
      </c>
      <c r="AU46" s="243">
        <v>9.5466090000000001</v>
      </c>
      <c r="AV46" s="243">
        <v>2.2361930000000001</v>
      </c>
      <c r="AW46" s="230">
        <v>4.2691346408829647</v>
      </c>
      <c r="AX46" s="243">
        <v>9.5014669999999999</v>
      </c>
      <c r="AY46" s="243">
        <v>2.2271450000000002</v>
      </c>
      <c r="AZ46" s="230">
        <v>4.2662094295611643</v>
      </c>
      <c r="BA46" s="243">
        <v>9.4211310000000008</v>
      </c>
      <c r="BB46" s="243">
        <v>2.234283</v>
      </c>
      <c r="BC46" s="230">
        <v>4.2166238565123582</v>
      </c>
      <c r="BD46" s="243">
        <v>9.3922150000000002</v>
      </c>
      <c r="BE46" s="243">
        <v>2.2199330000000002</v>
      </c>
      <c r="BF46" s="230">
        <v>4.2308551654486868</v>
      </c>
      <c r="BG46" s="243">
        <v>9.1988710000000005</v>
      </c>
      <c r="BH46" s="243">
        <v>2.19984</v>
      </c>
      <c r="BI46" s="230">
        <v>4.1816091170266931</v>
      </c>
      <c r="BJ46" s="243">
        <v>9.1306010000000004</v>
      </c>
      <c r="BK46" s="243">
        <v>2.1905549999999998</v>
      </c>
      <c r="BL46" s="230">
        <v>4.1681678843945944</v>
      </c>
      <c r="BM46" s="243">
        <v>8.91371</v>
      </c>
      <c r="BN46" s="243">
        <v>2.192596</v>
      </c>
      <c r="BO46" s="230">
        <v>4.0653681754413489</v>
      </c>
      <c r="BP46" s="243">
        <v>8.8053170000000005</v>
      </c>
      <c r="BQ46" s="243">
        <v>2.1785610000000002</v>
      </c>
      <c r="BR46" s="230">
        <v>4.0418042001119083</v>
      </c>
      <c r="BS46" s="243">
        <v>8.556832</v>
      </c>
      <c r="BT46" s="243">
        <v>2.177368</v>
      </c>
      <c r="BU46" s="230">
        <v>3.9298970132747426</v>
      </c>
    </row>
    <row r="47" spans="1:73" s="141" customFormat="1" x14ac:dyDescent="0.2">
      <c r="A47" s="200" t="s">
        <v>370</v>
      </c>
      <c r="B47" s="201" t="s">
        <v>254</v>
      </c>
      <c r="C47" s="201" t="s">
        <v>263</v>
      </c>
      <c r="D47" s="202" t="s">
        <v>108</v>
      </c>
      <c r="E47" s="243" t="e">
        <v>#N/A</v>
      </c>
      <c r="F47" s="241">
        <v>2.9238499999999998</v>
      </c>
      <c r="G47" s="230" t="e">
        <v>#N/A</v>
      </c>
      <c r="H47" s="243">
        <v>7.5413930000000002</v>
      </c>
      <c r="I47" s="241">
        <v>2.9042520000000001</v>
      </c>
      <c r="J47" s="230">
        <v>2.5966730848425001</v>
      </c>
      <c r="K47" s="243">
        <v>7.5649300000000004</v>
      </c>
      <c r="L47" s="241">
        <v>2.8987029999999998</v>
      </c>
      <c r="M47" s="230">
        <v>2.609763746061601</v>
      </c>
      <c r="N47" s="243">
        <v>7.7200850000000001</v>
      </c>
      <c r="O47" s="241">
        <v>2.9188749999999999</v>
      </c>
      <c r="P47" s="230">
        <v>2.6448837308894695</v>
      </c>
      <c r="Q47" s="243">
        <v>7.820271</v>
      </c>
      <c r="R47" s="241">
        <v>2.8737159999999999</v>
      </c>
      <c r="S47" s="230">
        <v>2.721309621410049</v>
      </c>
      <c r="T47" s="243">
        <v>7.9500140000000004</v>
      </c>
      <c r="U47" s="241">
        <v>2.8409019999999998</v>
      </c>
      <c r="V47" s="230">
        <v>2.7984119128361349</v>
      </c>
      <c r="W47" s="243">
        <v>8.1556370000000005</v>
      </c>
      <c r="X47" s="241">
        <v>2.83182</v>
      </c>
      <c r="Y47" s="230">
        <v>2.8799983756029692</v>
      </c>
      <c r="Z47" s="243">
        <v>8.3638960000000004</v>
      </c>
      <c r="AA47" s="241">
        <v>2.813669</v>
      </c>
      <c r="AB47" s="230">
        <v>2.9725941466462475</v>
      </c>
      <c r="AC47" s="243">
        <v>8.7053469999999997</v>
      </c>
      <c r="AD47" s="241">
        <v>2.79766</v>
      </c>
      <c r="AE47" s="230">
        <v>3.1116529528248607</v>
      </c>
      <c r="AF47" s="243">
        <v>8.9921539999999993</v>
      </c>
      <c r="AG47" s="241">
        <v>2.8165650000000002</v>
      </c>
      <c r="AH47" s="230">
        <v>3.1925959457708233</v>
      </c>
      <c r="AI47" s="243">
        <v>9.2446959999999994</v>
      </c>
      <c r="AJ47" s="243">
        <v>2.8113260000000002</v>
      </c>
      <c r="AK47" s="230">
        <v>3.2883756632990977</v>
      </c>
      <c r="AL47" s="243">
        <v>9.635427</v>
      </c>
      <c r="AM47" s="243">
        <v>2.7890139999999999</v>
      </c>
      <c r="AN47" s="230">
        <v>3.4547790007508032</v>
      </c>
      <c r="AO47" s="243">
        <v>9.9992570000000001</v>
      </c>
      <c r="AP47" s="243">
        <v>2.7645</v>
      </c>
      <c r="AQ47" s="230">
        <v>3.6170218846084286</v>
      </c>
      <c r="AR47" s="243">
        <v>10.243796</v>
      </c>
      <c r="AS47" s="243">
        <v>2.7254299999999998</v>
      </c>
      <c r="AT47" s="230">
        <v>3.7585980927780205</v>
      </c>
      <c r="AU47" s="243">
        <v>10.436251</v>
      </c>
      <c r="AV47" s="243">
        <v>2.6758660000000001</v>
      </c>
      <c r="AW47" s="230">
        <v>3.9001396183515915</v>
      </c>
      <c r="AX47" s="243">
        <v>10.537882</v>
      </c>
      <c r="AY47" s="243">
        <v>2.6294309999999999</v>
      </c>
      <c r="AZ47" s="230">
        <v>4.0076662973852519</v>
      </c>
      <c r="BA47" s="243">
        <v>10.508231</v>
      </c>
      <c r="BB47" s="243">
        <v>2.5995200000000001</v>
      </c>
      <c r="BC47" s="230">
        <v>4.0423735920477624</v>
      </c>
      <c r="BD47" s="243">
        <v>10.598387000000001</v>
      </c>
      <c r="BE47" s="243">
        <v>2.5550630000000001</v>
      </c>
      <c r="BF47" s="230">
        <v>4.1479943938760027</v>
      </c>
      <c r="BG47" s="243">
        <v>10.415699</v>
      </c>
      <c r="BH47" s="243">
        <v>2.5436990000000002</v>
      </c>
      <c r="BI47" s="230">
        <v>4.0947057808333449</v>
      </c>
      <c r="BJ47" s="243">
        <v>10.389676</v>
      </c>
      <c r="BK47" s="243">
        <v>2.4997600000000002</v>
      </c>
      <c r="BL47" s="230">
        <v>4.1562694018625788</v>
      </c>
      <c r="BM47" s="243">
        <v>10.523391</v>
      </c>
      <c r="BN47" s="243">
        <v>2.4648859999999999</v>
      </c>
      <c r="BO47" s="230">
        <v>4.2693215832294076</v>
      </c>
      <c r="BP47" s="243">
        <v>10.55359</v>
      </c>
      <c r="BQ47" s="243">
        <v>2.4184990000000002</v>
      </c>
      <c r="BR47" s="230">
        <v>4.3636941756023049</v>
      </c>
      <c r="BS47" s="243">
        <v>10.540779000000001</v>
      </c>
      <c r="BT47" s="243">
        <v>2.3879380000000001</v>
      </c>
      <c r="BU47" s="230">
        <v>4.4141761637027424</v>
      </c>
    </row>
    <row r="48" spans="1:73" s="141" customFormat="1" x14ac:dyDescent="0.2">
      <c r="A48" s="200" t="s">
        <v>371</v>
      </c>
      <c r="B48" s="201" t="s">
        <v>254</v>
      </c>
      <c r="C48" s="201" t="s">
        <v>263</v>
      </c>
      <c r="D48" s="202" t="s">
        <v>109</v>
      </c>
      <c r="E48" s="243" t="e">
        <v>#N/A</v>
      </c>
      <c r="F48" s="241">
        <v>4.2388659999999998</v>
      </c>
      <c r="G48" s="230" t="e">
        <v>#N/A</v>
      </c>
      <c r="H48" s="243">
        <v>5.8998730000000004</v>
      </c>
      <c r="I48" s="241">
        <v>4.2038679999999999</v>
      </c>
      <c r="J48" s="230">
        <v>1.4034391660251941</v>
      </c>
      <c r="K48" s="243">
        <v>5.9067920000000003</v>
      </c>
      <c r="L48" s="241">
        <v>4.1712590000000001</v>
      </c>
      <c r="M48" s="230">
        <v>1.4160693450107031</v>
      </c>
      <c r="N48" s="243">
        <v>5.973039</v>
      </c>
      <c r="O48" s="241">
        <v>4.1611289999999999</v>
      </c>
      <c r="P48" s="230">
        <v>1.435437113341115</v>
      </c>
      <c r="Q48" s="243">
        <v>6.0467120000000003</v>
      </c>
      <c r="R48" s="241">
        <v>4.1319369999999997</v>
      </c>
      <c r="S48" s="230">
        <v>1.4634085660066938</v>
      </c>
      <c r="T48" s="243">
        <v>6.057804</v>
      </c>
      <c r="U48" s="241">
        <v>4.0952539999999997</v>
      </c>
      <c r="V48" s="230">
        <v>1.4792254644034291</v>
      </c>
      <c r="W48" s="243">
        <v>6.0955149999999998</v>
      </c>
      <c r="X48" s="241">
        <v>4.0296659999999997</v>
      </c>
      <c r="Y48" s="230">
        <v>1.5126601063214669</v>
      </c>
      <c r="Z48" s="243">
        <v>6.1191490000000002</v>
      </c>
      <c r="AA48" s="241">
        <v>3.9830519999999998</v>
      </c>
      <c r="AB48" s="230">
        <v>1.5362965384333422</v>
      </c>
      <c r="AC48" s="243">
        <v>6.0512420000000002</v>
      </c>
      <c r="AD48" s="241">
        <v>3.942809</v>
      </c>
      <c r="AE48" s="230">
        <v>1.5347540294241999</v>
      </c>
      <c r="AF48" s="243">
        <v>6.0221340000000003</v>
      </c>
      <c r="AG48" s="241">
        <v>3.8858320000000002</v>
      </c>
      <c r="AH48" s="230">
        <v>1.5497669482365681</v>
      </c>
      <c r="AI48" s="243">
        <v>6.1420859999999999</v>
      </c>
      <c r="AJ48" s="243">
        <v>3.866406</v>
      </c>
      <c r="AK48" s="230">
        <v>1.5885776092836603</v>
      </c>
      <c r="AL48" s="243">
        <v>6.0941429999999999</v>
      </c>
      <c r="AM48" s="243">
        <v>3.8268409999999999</v>
      </c>
      <c r="AN48" s="230">
        <v>1.5924735310403542</v>
      </c>
      <c r="AO48" s="243">
        <v>6.0390990000000002</v>
      </c>
      <c r="AP48" s="243">
        <v>3.8026420000000001</v>
      </c>
      <c r="AQ48" s="230">
        <v>1.5881324089935367</v>
      </c>
      <c r="AR48" s="243">
        <v>6.0640090000000004</v>
      </c>
      <c r="AS48" s="243">
        <v>3.774286</v>
      </c>
      <c r="AT48" s="230">
        <v>1.6066638829171929</v>
      </c>
      <c r="AU48" s="243">
        <v>6.0568949999999999</v>
      </c>
      <c r="AV48" s="243">
        <v>3.7880029999999998</v>
      </c>
      <c r="AW48" s="230">
        <v>1.5989678466463728</v>
      </c>
      <c r="AX48" s="243">
        <v>6.0071789999999998</v>
      </c>
      <c r="AY48" s="243">
        <v>3.7563529999999998</v>
      </c>
      <c r="AZ48" s="230">
        <v>1.599205133276878</v>
      </c>
      <c r="BA48" s="243">
        <v>6.0373760000000001</v>
      </c>
      <c r="BB48" s="243">
        <v>3.7744689999999999</v>
      </c>
      <c r="BC48" s="230">
        <v>1.5995298941387517</v>
      </c>
      <c r="BD48" s="243">
        <v>5.9969919999999997</v>
      </c>
      <c r="BE48" s="243">
        <v>3.7880750000000001</v>
      </c>
      <c r="BF48" s="230">
        <v>1.5831238821829028</v>
      </c>
      <c r="BG48" s="243">
        <v>5.9983579999999996</v>
      </c>
      <c r="BH48" s="243">
        <v>3.8268650000000002</v>
      </c>
      <c r="BI48" s="230">
        <v>1.5674339178413661</v>
      </c>
      <c r="BJ48" s="243">
        <v>5.9226210000000004</v>
      </c>
      <c r="BK48" s="243">
        <v>3.8248069999999998</v>
      </c>
      <c r="BL48" s="230">
        <v>1.5484757793007597</v>
      </c>
      <c r="BM48" s="243">
        <v>5.9176539999999997</v>
      </c>
      <c r="BN48" s="243">
        <v>3.87622</v>
      </c>
      <c r="BO48" s="230">
        <v>1.5266558657661329</v>
      </c>
      <c r="BP48" s="243">
        <v>5.8491799999999996</v>
      </c>
      <c r="BQ48" s="243">
        <v>3.9234369999999998</v>
      </c>
      <c r="BR48" s="230">
        <v>1.490830616115411</v>
      </c>
      <c r="BS48" s="243">
        <v>5.8454550000000003</v>
      </c>
      <c r="BT48" s="243">
        <v>3.9423170000000001</v>
      </c>
      <c r="BU48" s="230">
        <v>1.482746060248326</v>
      </c>
    </row>
    <row r="49" spans="1:73" s="141" customFormat="1" x14ac:dyDescent="0.2">
      <c r="A49" s="200" t="s">
        <v>372</v>
      </c>
      <c r="B49" s="201" t="s">
        <v>254</v>
      </c>
      <c r="C49" s="201" t="s">
        <v>263</v>
      </c>
      <c r="D49" s="202" t="s">
        <v>280</v>
      </c>
      <c r="E49" s="243" t="e">
        <v>#N/A</v>
      </c>
      <c r="F49" s="241">
        <v>0.49427900000000002</v>
      </c>
      <c r="G49" s="230" t="e">
        <v>#N/A</v>
      </c>
      <c r="H49" s="243">
        <v>2.6348229999999999</v>
      </c>
      <c r="I49" s="241">
        <v>0.48377900000000001</v>
      </c>
      <c r="J49" s="230">
        <v>5.4463360336021198</v>
      </c>
      <c r="K49" s="243">
        <v>2.6256050000000002</v>
      </c>
      <c r="L49" s="241">
        <v>0.47414499999999998</v>
      </c>
      <c r="M49" s="230">
        <v>5.5375570764217699</v>
      </c>
      <c r="N49" s="243">
        <v>2.6660379999999999</v>
      </c>
      <c r="O49" s="241">
        <v>0.44864700000000002</v>
      </c>
      <c r="P49" s="230">
        <v>5.9423956919359764</v>
      </c>
      <c r="Q49" s="243">
        <v>2.7324579999999998</v>
      </c>
      <c r="R49" s="241">
        <v>0.43741099999999999</v>
      </c>
      <c r="S49" s="230">
        <v>6.2468890814359943</v>
      </c>
      <c r="T49" s="243">
        <v>2.694245</v>
      </c>
      <c r="U49" s="241">
        <v>0.42849700000000002</v>
      </c>
      <c r="V49" s="230">
        <v>6.2876636242494115</v>
      </c>
      <c r="W49" s="243">
        <v>2.6708940000000001</v>
      </c>
      <c r="X49" s="241">
        <v>0.415132</v>
      </c>
      <c r="Y49" s="230">
        <v>6.4338427295414471</v>
      </c>
      <c r="Z49" s="243">
        <v>2.6530429999999998</v>
      </c>
      <c r="AA49" s="241">
        <v>0.40241100000000002</v>
      </c>
      <c r="AB49" s="230">
        <v>6.5928689822097297</v>
      </c>
      <c r="AC49" s="243">
        <v>2.5919319999999999</v>
      </c>
      <c r="AD49" s="241">
        <v>0.40950799999999998</v>
      </c>
      <c r="AE49" s="230">
        <v>6.3293806226007794</v>
      </c>
      <c r="AF49" s="243">
        <v>2.5867719999999998</v>
      </c>
      <c r="AG49" s="241">
        <v>0.393486</v>
      </c>
      <c r="AH49" s="230">
        <v>6.573987384557519</v>
      </c>
      <c r="AI49" s="243">
        <v>2.6599379999999999</v>
      </c>
      <c r="AJ49" s="243">
        <v>0.38505400000000001</v>
      </c>
      <c r="AK49" s="230">
        <v>6.907960961319711</v>
      </c>
      <c r="AL49" s="243">
        <v>2.7174999999999998</v>
      </c>
      <c r="AM49" s="243">
        <v>0.37645299999999998</v>
      </c>
      <c r="AN49" s="230">
        <v>7.2186966234828782</v>
      </c>
      <c r="AO49" s="243">
        <v>2.763808</v>
      </c>
      <c r="AP49" s="243">
        <v>0.36451099999999997</v>
      </c>
      <c r="AQ49" s="230">
        <v>7.5822348296759223</v>
      </c>
      <c r="AR49" s="243">
        <v>2.8105760000000002</v>
      </c>
      <c r="AS49" s="243">
        <v>0.34833700000000001</v>
      </c>
      <c r="AT49" s="230">
        <v>8.0685543022992103</v>
      </c>
      <c r="AU49" s="243">
        <v>2.785952</v>
      </c>
      <c r="AV49" s="243">
        <v>0.347549</v>
      </c>
      <c r="AW49" s="230">
        <v>8.0159977442029753</v>
      </c>
      <c r="AX49" s="243">
        <v>2.7262469999999999</v>
      </c>
      <c r="AY49" s="243">
        <v>0.335926</v>
      </c>
      <c r="AZ49" s="230">
        <v>8.1156177253323651</v>
      </c>
      <c r="BA49" s="243">
        <v>2.678016</v>
      </c>
      <c r="BB49" s="243">
        <v>0.32143100000000002</v>
      </c>
      <c r="BC49" s="230">
        <v>8.3315423839019882</v>
      </c>
      <c r="BD49" s="243">
        <v>2.592444</v>
      </c>
      <c r="BE49" s="243">
        <v>0.30888300000000002</v>
      </c>
      <c r="BF49" s="230">
        <v>8.3929643262983067</v>
      </c>
      <c r="BG49" s="243">
        <v>2.510065</v>
      </c>
      <c r="BH49" s="243">
        <v>0.29532999999999998</v>
      </c>
      <c r="BI49" s="230">
        <v>8.4991873497443535</v>
      </c>
      <c r="BJ49" s="243">
        <v>2.430755</v>
      </c>
      <c r="BK49" s="243">
        <v>0.27590199999999998</v>
      </c>
      <c r="BL49" s="230">
        <v>8.810211596871353</v>
      </c>
      <c r="BM49" s="243">
        <v>2.3931979999999999</v>
      </c>
      <c r="BN49" s="243">
        <v>0.26279200000000003</v>
      </c>
      <c r="BO49" s="230">
        <v>9.1068145149015187</v>
      </c>
      <c r="BP49" s="243">
        <v>2.3501080000000001</v>
      </c>
      <c r="BQ49" s="243">
        <v>0.25108599999999998</v>
      </c>
      <c r="BR49" s="230">
        <v>9.3597731454561401</v>
      </c>
      <c r="BS49" s="243">
        <v>2.2947959999999998</v>
      </c>
      <c r="BT49" s="243">
        <v>0.24007200000000001</v>
      </c>
      <c r="BU49" s="230">
        <v>9.558782365290412</v>
      </c>
    </row>
    <row r="50" spans="1:73" s="141" customFormat="1" x14ac:dyDescent="0.2">
      <c r="A50" s="200" t="s">
        <v>373</v>
      </c>
      <c r="B50" s="201" t="s">
        <v>254</v>
      </c>
      <c r="C50" s="201" t="s">
        <v>263</v>
      </c>
      <c r="D50" s="202" t="s">
        <v>281</v>
      </c>
      <c r="E50" s="243" t="e">
        <v>#N/A</v>
      </c>
      <c r="F50" s="241">
        <v>7.2116309999999997</v>
      </c>
      <c r="G50" s="230" t="e">
        <v>#N/A</v>
      </c>
      <c r="H50" s="243">
        <v>15.827277</v>
      </c>
      <c r="I50" s="241">
        <v>7.3046290000000003</v>
      </c>
      <c r="J50" s="230">
        <v>2.1667461824549883</v>
      </c>
      <c r="K50" s="243">
        <v>16.082053999999999</v>
      </c>
      <c r="L50" s="241">
        <v>7.4246650000000001</v>
      </c>
      <c r="M50" s="230">
        <v>2.1660309253010066</v>
      </c>
      <c r="N50" s="243">
        <v>16.475856</v>
      </c>
      <c r="O50" s="241">
        <v>7.463775</v>
      </c>
      <c r="P50" s="230">
        <v>2.2074427484751351</v>
      </c>
      <c r="Q50" s="243">
        <v>16.707678000000001</v>
      </c>
      <c r="R50" s="241">
        <v>7.4139679999999997</v>
      </c>
      <c r="S50" s="230">
        <v>2.2535406141488608</v>
      </c>
      <c r="T50" s="243">
        <v>16.906110999999999</v>
      </c>
      <c r="U50" s="241">
        <v>7.317736</v>
      </c>
      <c r="V50" s="230">
        <v>2.3102925549650872</v>
      </c>
      <c r="W50" s="243">
        <v>17.092654</v>
      </c>
      <c r="X50" s="241">
        <v>7.1602899999999998</v>
      </c>
      <c r="Y50" s="230">
        <v>2.3871454927104909</v>
      </c>
      <c r="Z50" s="243">
        <v>17.234227000000001</v>
      </c>
      <c r="AA50" s="241">
        <v>6.9321130000000002</v>
      </c>
      <c r="AB50" s="230">
        <v>2.486143402451749</v>
      </c>
      <c r="AC50" s="243">
        <v>17.393727999999999</v>
      </c>
      <c r="AD50" s="241">
        <v>6.6802440000000001</v>
      </c>
      <c r="AE50" s="230">
        <v>2.6037563897366622</v>
      </c>
      <c r="AF50" s="243">
        <v>17.630193999999999</v>
      </c>
      <c r="AG50" s="241">
        <v>6.436483</v>
      </c>
      <c r="AH50" s="230">
        <v>2.7391036378096545</v>
      </c>
      <c r="AI50" s="243">
        <v>17.784988999999999</v>
      </c>
      <c r="AJ50" s="243">
        <v>6.1937959999999999</v>
      </c>
      <c r="AK50" s="230">
        <v>2.8714198853175015</v>
      </c>
      <c r="AL50" s="243">
        <v>18.017154999999999</v>
      </c>
      <c r="AM50" s="243">
        <v>5.9911390000000004</v>
      </c>
      <c r="AN50" s="230">
        <v>3.0073004482119341</v>
      </c>
      <c r="AO50" s="243">
        <v>18.105644000000002</v>
      </c>
      <c r="AP50" s="243">
        <v>5.8030689999999998</v>
      </c>
      <c r="AQ50" s="230">
        <v>3.1200118420098057</v>
      </c>
      <c r="AR50" s="243">
        <v>17.999155999999999</v>
      </c>
      <c r="AS50" s="243">
        <v>5.6417609999999998</v>
      </c>
      <c r="AT50" s="230">
        <v>3.1903435824381785</v>
      </c>
      <c r="AU50" s="243">
        <v>17.943750999999999</v>
      </c>
      <c r="AV50" s="243">
        <v>5.4759070000000003</v>
      </c>
      <c r="AW50" s="230">
        <v>3.2768545923077212</v>
      </c>
      <c r="AX50" s="243">
        <v>18.046299999999999</v>
      </c>
      <c r="AY50" s="243">
        <v>5.3266689999999999</v>
      </c>
      <c r="AZ50" s="230">
        <v>3.3879146611137276</v>
      </c>
      <c r="BA50" s="243">
        <v>17.743290999999999</v>
      </c>
      <c r="BB50" s="243">
        <v>5.1608780000000003</v>
      </c>
      <c r="BC50" s="230">
        <v>3.4380372874538012</v>
      </c>
      <c r="BD50" s="243">
        <v>17.601471</v>
      </c>
      <c r="BE50" s="243">
        <v>5.0216890000000003</v>
      </c>
      <c r="BF50" s="230">
        <v>3.5050898213728487</v>
      </c>
      <c r="BG50" s="243">
        <v>17.468381999999998</v>
      </c>
      <c r="BH50" s="243">
        <v>4.879715</v>
      </c>
      <c r="BI50" s="230">
        <v>3.5797955413379672</v>
      </c>
      <c r="BJ50" s="243">
        <v>17.305965</v>
      </c>
      <c r="BK50" s="243">
        <v>4.7746399999999998</v>
      </c>
      <c r="BL50" s="230">
        <v>3.6245591290652284</v>
      </c>
      <c r="BM50" s="243">
        <v>17.114432000000001</v>
      </c>
      <c r="BN50" s="243">
        <v>4.6371779999999996</v>
      </c>
      <c r="BO50" s="230">
        <v>3.690699817863365</v>
      </c>
      <c r="BP50" s="243">
        <v>17.1555</v>
      </c>
      <c r="BQ50" s="243">
        <v>4.5427939999999998</v>
      </c>
      <c r="BR50" s="230">
        <v>3.7764204143969549</v>
      </c>
      <c r="BS50" s="243">
        <v>16.90428</v>
      </c>
      <c r="BT50" s="243">
        <v>4.4283229999999998</v>
      </c>
      <c r="BU50" s="230">
        <v>3.8173096226268952</v>
      </c>
    </row>
    <row r="51" spans="1:73" s="141" customFormat="1" x14ac:dyDescent="0.2">
      <c r="A51" s="200" t="s">
        <v>374</v>
      </c>
      <c r="B51" s="201" t="s">
        <v>254</v>
      </c>
      <c r="C51" s="201" t="s">
        <v>263</v>
      </c>
      <c r="D51" s="202" t="s">
        <v>110</v>
      </c>
      <c r="E51" s="243" t="e">
        <v>#N/A</v>
      </c>
      <c r="F51" s="241">
        <v>2.9807600000000001</v>
      </c>
      <c r="G51" s="230" t="e">
        <v>#N/A</v>
      </c>
      <c r="H51" s="243">
        <v>4.3386719999999999</v>
      </c>
      <c r="I51" s="241">
        <v>2.9796230000000001</v>
      </c>
      <c r="J51" s="230">
        <v>1.4561144144745828</v>
      </c>
      <c r="K51" s="243">
        <v>4.3675839999999999</v>
      </c>
      <c r="L51" s="241">
        <v>2.9845199999999998</v>
      </c>
      <c r="M51" s="230">
        <v>1.463412542050313</v>
      </c>
      <c r="N51" s="243">
        <v>4.4088459999999996</v>
      </c>
      <c r="O51" s="241">
        <v>2.9524149999999998</v>
      </c>
      <c r="P51" s="230">
        <v>1.493301585312363</v>
      </c>
      <c r="Q51" s="243">
        <v>4.3632860000000004</v>
      </c>
      <c r="R51" s="241">
        <v>2.9363429999999999</v>
      </c>
      <c r="S51" s="230">
        <v>1.4859592356887463</v>
      </c>
      <c r="T51" s="243">
        <v>4.3913869999999999</v>
      </c>
      <c r="U51" s="241">
        <v>2.9228930000000002</v>
      </c>
      <c r="V51" s="230">
        <v>1.5024111385534811</v>
      </c>
      <c r="W51" s="243">
        <v>4.4307869999999996</v>
      </c>
      <c r="X51" s="241">
        <v>2.91438</v>
      </c>
      <c r="Y51" s="230">
        <v>1.520318901447306</v>
      </c>
      <c r="Z51" s="243">
        <v>4.3396179999999998</v>
      </c>
      <c r="AA51" s="241">
        <v>2.9037760000000001</v>
      </c>
      <c r="AB51" s="230">
        <v>1.4944740916654726</v>
      </c>
      <c r="AC51" s="243">
        <v>4.3943890000000003</v>
      </c>
      <c r="AD51" s="241">
        <v>2.8868559999999999</v>
      </c>
      <c r="AE51" s="230">
        <v>1.5222058183712663</v>
      </c>
      <c r="AF51" s="243">
        <v>4.4346519999999998</v>
      </c>
      <c r="AG51" s="241">
        <v>2.8462200000000002</v>
      </c>
      <c r="AH51" s="230">
        <v>1.5580847580299484</v>
      </c>
      <c r="AI51" s="243">
        <v>4.4743230000000001</v>
      </c>
      <c r="AJ51" s="243">
        <v>2.789104</v>
      </c>
      <c r="AK51" s="230">
        <v>1.6042151888204959</v>
      </c>
      <c r="AL51" s="243">
        <v>4.4772179999999997</v>
      </c>
      <c r="AM51" s="243">
        <v>2.7360820000000001</v>
      </c>
      <c r="AN51" s="230">
        <v>1.6363610447347703</v>
      </c>
      <c r="AO51" s="243">
        <v>4.4344950000000001</v>
      </c>
      <c r="AP51" s="243">
        <v>2.6708219999999998</v>
      </c>
      <c r="AQ51" s="230">
        <v>1.6603483871257614</v>
      </c>
      <c r="AR51" s="243">
        <v>4.4513610000000003</v>
      </c>
      <c r="AS51" s="243">
        <v>2.586735</v>
      </c>
      <c r="AT51" s="230">
        <v>1.7208415241607664</v>
      </c>
      <c r="AU51" s="243">
        <v>4.4827019999999997</v>
      </c>
      <c r="AV51" s="243">
        <v>2.525271</v>
      </c>
      <c r="AW51" s="230">
        <v>1.7751370050976705</v>
      </c>
      <c r="AX51" s="243">
        <v>4.5501269999999998</v>
      </c>
      <c r="AY51" s="243">
        <v>2.4823010000000001</v>
      </c>
      <c r="AZ51" s="230">
        <v>1.8330279043516478</v>
      </c>
      <c r="BA51" s="243">
        <v>4.6548610000000004</v>
      </c>
      <c r="BB51" s="243">
        <v>2.452013</v>
      </c>
      <c r="BC51" s="230">
        <v>1.8983834914415219</v>
      </c>
      <c r="BD51" s="243">
        <v>4.7792209999999997</v>
      </c>
      <c r="BE51" s="243">
        <v>2.446215</v>
      </c>
      <c r="BF51" s="230">
        <v>1.953720748176264</v>
      </c>
      <c r="BG51" s="243">
        <v>4.7828439999999999</v>
      </c>
      <c r="BH51" s="243">
        <v>2.4481290000000002</v>
      </c>
      <c r="BI51" s="230">
        <v>1.9536731928750484</v>
      </c>
      <c r="BJ51" s="243">
        <v>4.7751020000000004</v>
      </c>
      <c r="BK51" s="243">
        <v>2.446393</v>
      </c>
      <c r="BL51" s="230">
        <v>1.9518948917855801</v>
      </c>
      <c r="BM51" s="243">
        <v>4.8048900000000003</v>
      </c>
      <c r="BN51" s="243">
        <v>2.431063</v>
      </c>
      <c r="BO51" s="230">
        <v>1.9764563896534151</v>
      </c>
      <c r="BP51" s="243">
        <v>4.8107889999999998</v>
      </c>
      <c r="BQ51" s="243">
        <v>2.406558</v>
      </c>
      <c r="BR51" s="230">
        <v>1.9990330588334042</v>
      </c>
      <c r="BS51" s="243">
        <v>4.8022939999999998</v>
      </c>
      <c r="BT51" s="243">
        <v>2.3540420000000002</v>
      </c>
      <c r="BU51" s="230">
        <v>2.040020526396725</v>
      </c>
    </row>
    <row r="52" spans="1:73" s="141" customFormat="1" x14ac:dyDescent="0.2">
      <c r="A52" s="200" t="s">
        <v>375</v>
      </c>
      <c r="B52" s="201" t="s">
        <v>254</v>
      </c>
      <c r="C52" s="201" t="s">
        <v>263</v>
      </c>
      <c r="D52" s="202" t="s">
        <v>111</v>
      </c>
      <c r="E52" s="243" t="e">
        <v>#N/A</v>
      </c>
      <c r="F52" s="241">
        <v>6.1975439999999997</v>
      </c>
      <c r="G52" s="230" t="e">
        <v>#N/A</v>
      </c>
      <c r="H52" s="243">
        <v>10.547879999999999</v>
      </c>
      <c r="I52" s="241">
        <v>6.1380229999999996</v>
      </c>
      <c r="J52" s="230">
        <v>1.7184490836870439</v>
      </c>
      <c r="K52" s="243">
        <v>10.686180999999999</v>
      </c>
      <c r="L52" s="241">
        <v>6.0922850000000004</v>
      </c>
      <c r="M52" s="230">
        <v>1.7540513945096132</v>
      </c>
      <c r="N52" s="243">
        <v>10.777388</v>
      </c>
      <c r="O52" s="241">
        <v>6.0422269999999996</v>
      </c>
      <c r="P52" s="230">
        <v>1.7836781041162473</v>
      </c>
      <c r="Q52" s="243">
        <v>10.675651</v>
      </c>
      <c r="R52" s="241">
        <v>6.0356550000000002</v>
      </c>
      <c r="S52" s="230">
        <v>1.7687642849036269</v>
      </c>
      <c r="T52" s="243">
        <v>10.708266999999999</v>
      </c>
      <c r="U52" s="241">
        <v>6.0362980000000004</v>
      </c>
      <c r="V52" s="230">
        <v>1.773979183930283</v>
      </c>
      <c r="W52" s="243">
        <v>10.861575</v>
      </c>
      <c r="X52" s="241">
        <v>6.0135399999999999</v>
      </c>
      <c r="Y52" s="230">
        <v>1.8061865390435585</v>
      </c>
      <c r="Z52" s="243">
        <v>10.897472</v>
      </c>
      <c r="AA52" s="241">
        <v>5.983555</v>
      </c>
      <c r="AB52" s="230">
        <v>1.8212370405218972</v>
      </c>
      <c r="AC52" s="243">
        <v>10.900707000000001</v>
      </c>
      <c r="AD52" s="241">
        <v>5.9505249999999998</v>
      </c>
      <c r="AE52" s="230">
        <v>1.8318899592893065</v>
      </c>
      <c r="AF52" s="243">
        <v>11.135539</v>
      </c>
      <c r="AG52" s="241">
        <v>5.8609650000000002</v>
      </c>
      <c r="AH52" s="230">
        <v>1.8999497523018818</v>
      </c>
      <c r="AI52" s="243">
        <v>11.069126000000001</v>
      </c>
      <c r="AJ52" s="243">
        <v>5.7772309999999996</v>
      </c>
      <c r="AK52" s="230">
        <v>1.9159915883578138</v>
      </c>
      <c r="AL52" s="243">
        <v>11.189477999999999</v>
      </c>
      <c r="AM52" s="243">
        <v>5.7071639999999997</v>
      </c>
      <c r="AN52" s="230">
        <v>1.9606021484576228</v>
      </c>
      <c r="AO52" s="243">
        <v>11.244362000000001</v>
      </c>
      <c r="AP52" s="243">
        <v>5.6290800000000001</v>
      </c>
      <c r="AQ52" s="230">
        <v>1.9975488001591735</v>
      </c>
      <c r="AR52" s="243">
        <v>11.414743</v>
      </c>
      <c r="AS52" s="243">
        <v>5.5763030000000002</v>
      </c>
      <c r="AT52" s="230">
        <v>2.0470091026258794</v>
      </c>
      <c r="AU52" s="243">
        <v>11.419631000000001</v>
      </c>
      <c r="AV52" s="243">
        <v>5.5290119999999998</v>
      </c>
      <c r="AW52" s="230">
        <v>2.0654017390448782</v>
      </c>
      <c r="AX52" s="243">
        <v>11.639607</v>
      </c>
      <c r="AY52" s="243">
        <v>5.4756419999999997</v>
      </c>
      <c r="AZ52" s="230">
        <v>2.1257063555287217</v>
      </c>
      <c r="BA52" s="243">
        <v>11.598139</v>
      </c>
      <c r="BB52" s="243">
        <v>5.423165</v>
      </c>
      <c r="BC52" s="230">
        <v>2.1386291953130692</v>
      </c>
      <c r="BD52" s="243">
        <v>11.715538</v>
      </c>
      <c r="BE52" s="243">
        <v>5.3737810000000001</v>
      </c>
      <c r="BF52" s="230">
        <v>2.1801294098140582</v>
      </c>
      <c r="BG52" s="243">
        <v>11.742832</v>
      </c>
      <c r="BH52" s="243">
        <v>5.322152</v>
      </c>
      <c r="BI52" s="230">
        <v>2.2064067317130363</v>
      </c>
      <c r="BJ52" s="243">
        <v>11.823308000000001</v>
      </c>
      <c r="BK52" s="243">
        <v>5.2705640000000002</v>
      </c>
      <c r="BL52" s="230">
        <v>2.2432718775447942</v>
      </c>
      <c r="BM52" s="243">
        <v>11.712061</v>
      </c>
      <c r="BN52" s="243">
        <v>5.1598259999999998</v>
      </c>
      <c r="BO52" s="230">
        <v>2.2698558052151374</v>
      </c>
      <c r="BP52" s="243">
        <v>11.529040999999999</v>
      </c>
      <c r="BQ52" s="243">
        <v>5.064934</v>
      </c>
      <c r="BR52" s="230">
        <v>2.2762470350057868</v>
      </c>
      <c r="BS52" s="243">
        <v>11.308484</v>
      </c>
      <c r="BT52" s="243">
        <v>4.9848860000000004</v>
      </c>
      <c r="BU52" s="230">
        <v>2.2685541855922078</v>
      </c>
    </row>
    <row r="53" spans="1:73" s="141" customFormat="1" ht="12" x14ac:dyDescent="0.2">
      <c r="A53" s="200"/>
      <c r="B53" s="201"/>
      <c r="C53" s="201"/>
      <c r="D53" s="201"/>
      <c r="E53" s="221"/>
      <c r="F53" s="221"/>
      <c r="G53" s="235"/>
      <c r="H53" s="221"/>
      <c r="I53" s="221"/>
      <c r="J53" s="235"/>
      <c r="K53" s="221"/>
      <c r="L53" s="221"/>
      <c r="M53" s="235"/>
      <c r="N53" s="221"/>
      <c r="O53" s="221"/>
      <c r="P53" s="235"/>
      <c r="Q53" s="221"/>
      <c r="R53" s="221"/>
      <c r="S53" s="235"/>
      <c r="T53" s="221"/>
      <c r="U53" s="221"/>
      <c r="V53" s="235"/>
      <c r="W53" s="221"/>
      <c r="X53" s="221"/>
      <c r="Y53" s="235"/>
      <c r="Z53" s="221"/>
      <c r="AA53" s="221"/>
      <c r="AB53" s="235"/>
      <c r="AC53" s="221"/>
      <c r="AD53" s="221"/>
      <c r="AE53" s="235"/>
      <c r="AF53" s="221"/>
      <c r="AG53" s="221"/>
      <c r="AH53" s="235"/>
    </row>
    <row r="54" spans="1:73" s="141" customFormat="1" ht="12" x14ac:dyDescent="0.2">
      <c r="A54" s="200"/>
      <c r="B54" s="201"/>
      <c r="C54" s="201"/>
      <c r="D54" s="201"/>
      <c r="E54" s="221"/>
      <c r="F54" s="221"/>
      <c r="G54" s="235"/>
      <c r="H54" s="221"/>
      <c r="I54" s="221"/>
      <c r="J54" s="235"/>
      <c r="K54" s="221"/>
      <c r="L54" s="221"/>
      <c r="M54" s="235"/>
      <c r="N54" s="221"/>
      <c r="O54" s="221"/>
      <c r="P54" s="235"/>
      <c r="Q54" s="221"/>
      <c r="R54" s="221"/>
      <c r="S54" s="235"/>
      <c r="T54" s="221"/>
      <c r="U54" s="221"/>
      <c r="V54" s="235"/>
      <c r="W54" s="221"/>
      <c r="X54" s="221"/>
      <c r="Y54" s="235"/>
      <c r="Z54" s="221"/>
      <c r="AA54" s="221"/>
      <c r="AB54" s="235"/>
      <c r="AC54" s="221"/>
      <c r="AD54" s="221"/>
      <c r="AE54" s="235"/>
      <c r="AF54" s="221"/>
      <c r="AG54" s="221"/>
      <c r="AH54" s="235"/>
    </row>
    <row r="55" spans="1:73" s="141" customFormat="1" ht="12" x14ac:dyDescent="0.2">
      <c r="A55" s="200"/>
      <c r="B55" s="201"/>
      <c r="C55" s="201"/>
      <c r="D55" s="201" t="s">
        <v>283</v>
      </c>
      <c r="E55" s="221"/>
      <c r="F55" s="221"/>
      <c r="G55" s="235"/>
      <c r="H55" s="221"/>
      <c r="I55" s="221"/>
      <c r="J55" s="235"/>
      <c r="K55" s="221"/>
      <c r="L55" s="221"/>
      <c r="M55" s="235"/>
      <c r="N55" s="221"/>
      <c r="O55" s="221"/>
      <c r="P55" s="235"/>
      <c r="Q55" s="221"/>
      <c r="R55" s="221"/>
      <c r="S55" s="235"/>
      <c r="T55" s="221"/>
      <c r="U55" s="221"/>
      <c r="V55" s="235"/>
      <c r="W55" s="221"/>
      <c r="X55" s="221"/>
      <c r="Y55" s="235"/>
      <c r="Z55" s="221"/>
      <c r="AA55" s="221"/>
      <c r="AB55" s="235"/>
      <c r="AC55" s="221"/>
      <c r="AD55" s="221"/>
      <c r="AE55" s="235"/>
      <c r="AF55" s="221"/>
      <c r="AG55" s="221"/>
      <c r="AH55" s="235"/>
    </row>
    <row r="56" spans="1:73" s="141" customFormat="1" x14ac:dyDescent="0.2">
      <c r="A56" s="200"/>
      <c r="B56" s="201"/>
      <c r="C56" s="201"/>
      <c r="D56" s="201" t="s">
        <v>285</v>
      </c>
      <c r="E56" s="218"/>
      <c r="F56" s="218"/>
      <c r="G56" s="231"/>
      <c r="H56" s="218"/>
      <c r="I56" s="218"/>
      <c r="J56" s="231"/>
      <c r="K56" s="218"/>
      <c r="L56" s="218"/>
      <c r="M56" s="231"/>
      <c r="N56" s="218"/>
      <c r="O56" s="218"/>
      <c r="P56" s="231"/>
      <c r="Q56" s="218"/>
      <c r="R56" s="218"/>
      <c r="S56" s="231"/>
      <c r="T56" s="218"/>
      <c r="U56" s="218"/>
      <c r="V56" s="231"/>
      <c r="W56" s="218"/>
      <c r="X56" s="218"/>
      <c r="Y56" s="231"/>
      <c r="Z56" s="218"/>
      <c r="AA56" s="218"/>
      <c r="AB56" s="231"/>
      <c r="AC56" s="218"/>
      <c r="AD56" s="218"/>
      <c r="AE56" s="231"/>
      <c r="AF56" s="218"/>
      <c r="AG56" s="218"/>
      <c r="AH56" s="231"/>
    </row>
    <row r="57" spans="1:73" s="141" customFormat="1" ht="12" x14ac:dyDescent="0.2">
      <c r="A57" s="200"/>
      <c r="B57" s="201"/>
      <c r="C57" s="201"/>
      <c r="D57" s="201" t="s">
        <v>264</v>
      </c>
      <c r="E57" s="221"/>
      <c r="F57" s="221"/>
      <c r="G57" s="235"/>
      <c r="H57" s="221"/>
      <c r="I57" s="221"/>
      <c r="J57" s="235"/>
      <c r="K57" s="221"/>
      <c r="L57" s="221"/>
      <c r="M57" s="235"/>
      <c r="N57" s="221"/>
      <c r="O57" s="221"/>
      <c r="P57" s="235"/>
      <c r="Q57" s="221"/>
      <c r="R57" s="221"/>
      <c r="S57" s="235"/>
      <c r="T57" s="221"/>
      <c r="U57" s="221"/>
      <c r="V57" s="235"/>
      <c r="W57" s="221"/>
      <c r="X57" s="221"/>
      <c r="Y57" s="235"/>
      <c r="Z57" s="221"/>
      <c r="AA57" s="221"/>
      <c r="AB57" s="235"/>
      <c r="AC57" s="221"/>
      <c r="AD57" s="221"/>
      <c r="AE57" s="235"/>
      <c r="AF57" s="221"/>
      <c r="AG57" s="221"/>
      <c r="AH57" s="235"/>
    </row>
    <row r="58" spans="1:73" s="141" customFormat="1" ht="12" x14ac:dyDescent="0.2">
      <c r="A58" s="200"/>
      <c r="B58" s="201"/>
      <c r="C58" s="201"/>
      <c r="D58" s="201" t="s">
        <v>265</v>
      </c>
      <c r="E58" s="221"/>
      <c r="F58" s="221"/>
      <c r="G58" s="235"/>
      <c r="H58" s="221"/>
      <c r="I58" s="221"/>
      <c r="J58" s="235"/>
      <c r="K58" s="221"/>
      <c r="L58" s="221"/>
      <c r="M58" s="235"/>
      <c r="N58" s="221"/>
      <c r="O58" s="221"/>
      <c r="P58" s="235"/>
      <c r="Q58" s="221"/>
      <c r="R58" s="221"/>
      <c r="S58" s="235"/>
      <c r="T58" s="221"/>
      <c r="U58" s="221"/>
      <c r="V58" s="235"/>
      <c r="W58" s="221"/>
      <c r="X58" s="221"/>
      <c r="Y58" s="235"/>
      <c r="Z58" s="221"/>
      <c r="AA58" s="221"/>
      <c r="AB58" s="235"/>
      <c r="AC58" s="221"/>
      <c r="AD58" s="221"/>
      <c r="AE58" s="235"/>
      <c r="AF58" s="221"/>
      <c r="AG58" s="221"/>
      <c r="AH58" s="235"/>
    </row>
    <row r="59" spans="1:73" s="141" customFormat="1" ht="12" x14ac:dyDescent="0.2">
      <c r="A59" s="200"/>
      <c r="B59" s="201"/>
      <c r="C59" s="201"/>
      <c r="D59" s="201"/>
      <c r="E59" s="219" t="s">
        <v>256</v>
      </c>
      <c r="F59" s="219" t="s">
        <v>257</v>
      </c>
      <c r="G59" s="233" t="s">
        <v>258</v>
      </c>
      <c r="H59" s="219" t="s">
        <v>256</v>
      </c>
      <c r="I59" s="219" t="s">
        <v>257</v>
      </c>
      <c r="J59" s="233" t="s">
        <v>258</v>
      </c>
      <c r="K59" s="219" t="s">
        <v>256</v>
      </c>
      <c r="L59" s="219" t="s">
        <v>257</v>
      </c>
      <c r="M59" s="233" t="s">
        <v>258</v>
      </c>
      <c r="N59" s="219" t="s">
        <v>256</v>
      </c>
      <c r="O59" s="219" t="s">
        <v>257</v>
      </c>
      <c r="P59" s="233" t="s">
        <v>258</v>
      </c>
      <c r="Q59" s="247" t="s">
        <v>256</v>
      </c>
      <c r="R59" s="247" t="s">
        <v>257</v>
      </c>
      <c r="S59" s="233" t="s">
        <v>258</v>
      </c>
      <c r="T59" s="219" t="s">
        <v>256</v>
      </c>
      <c r="U59" s="219" t="s">
        <v>257</v>
      </c>
      <c r="V59" s="233" t="s">
        <v>258</v>
      </c>
      <c r="W59" s="219" t="s">
        <v>256</v>
      </c>
      <c r="X59" s="219" t="s">
        <v>257</v>
      </c>
      <c r="Y59" s="233" t="s">
        <v>258</v>
      </c>
      <c r="Z59" s="219" t="s">
        <v>256</v>
      </c>
      <c r="AA59" s="219" t="s">
        <v>257</v>
      </c>
      <c r="AB59" s="233" t="s">
        <v>258</v>
      </c>
      <c r="AC59" s="219" t="s">
        <v>301</v>
      </c>
      <c r="AD59" s="219" t="s">
        <v>302</v>
      </c>
      <c r="AE59" s="233" t="s">
        <v>258</v>
      </c>
      <c r="AF59" s="219" t="s">
        <v>301</v>
      </c>
      <c r="AG59" s="219" t="s">
        <v>302</v>
      </c>
      <c r="AH59" s="233" t="s">
        <v>258</v>
      </c>
      <c r="AI59" s="216" t="s">
        <v>301</v>
      </c>
      <c r="AJ59" s="216" t="s">
        <v>302</v>
      </c>
      <c r="AK59" s="228" t="s">
        <v>258</v>
      </c>
      <c r="AL59" s="216" t="s">
        <v>301</v>
      </c>
      <c r="AM59" s="216" t="s">
        <v>302</v>
      </c>
      <c r="AN59" s="228" t="s">
        <v>258</v>
      </c>
      <c r="AO59" s="216" t="s">
        <v>301</v>
      </c>
      <c r="AP59" s="216" t="s">
        <v>302</v>
      </c>
      <c r="AQ59" s="228" t="s">
        <v>258</v>
      </c>
      <c r="AR59" s="216" t="s">
        <v>301</v>
      </c>
      <c r="AS59" s="216" t="s">
        <v>302</v>
      </c>
      <c r="AT59" s="228" t="s">
        <v>258</v>
      </c>
      <c r="AU59" s="216" t="s">
        <v>301</v>
      </c>
      <c r="AV59" s="216" t="s">
        <v>302</v>
      </c>
      <c r="AW59" s="228" t="s">
        <v>258</v>
      </c>
      <c r="AX59" s="216" t="s">
        <v>301</v>
      </c>
      <c r="AY59" s="216" t="s">
        <v>302</v>
      </c>
      <c r="AZ59" s="228" t="s">
        <v>258</v>
      </c>
      <c r="BA59" s="216" t="s">
        <v>301</v>
      </c>
      <c r="BB59" s="216" t="s">
        <v>302</v>
      </c>
      <c r="BC59" s="228" t="s">
        <v>258</v>
      </c>
      <c r="BD59" s="216" t="s">
        <v>301</v>
      </c>
      <c r="BE59" s="216" t="s">
        <v>302</v>
      </c>
      <c r="BF59" s="228" t="s">
        <v>258</v>
      </c>
      <c r="BG59" s="216" t="s">
        <v>301</v>
      </c>
      <c r="BH59" s="216" t="s">
        <v>302</v>
      </c>
      <c r="BI59" s="228" t="s">
        <v>258</v>
      </c>
      <c r="BJ59" s="216" t="s">
        <v>301</v>
      </c>
      <c r="BK59" s="216" t="s">
        <v>302</v>
      </c>
      <c r="BL59" s="228" t="s">
        <v>258</v>
      </c>
      <c r="BM59" s="216" t="s">
        <v>301</v>
      </c>
      <c r="BN59" s="216" t="s">
        <v>302</v>
      </c>
      <c r="BO59" s="228" t="s">
        <v>258</v>
      </c>
      <c r="BP59" s="216" t="s">
        <v>301</v>
      </c>
      <c r="BQ59" s="216" t="s">
        <v>302</v>
      </c>
      <c r="BR59" s="228" t="s">
        <v>258</v>
      </c>
      <c r="BS59" s="216" t="s">
        <v>301</v>
      </c>
      <c r="BT59" s="216" t="s">
        <v>302</v>
      </c>
      <c r="BU59" s="228" t="s">
        <v>258</v>
      </c>
    </row>
    <row r="60" spans="1:73" s="141" customFormat="1" ht="12" x14ac:dyDescent="0.2">
      <c r="A60" s="200"/>
      <c r="B60" s="201"/>
      <c r="C60" s="201"/>
      <c r="D60" s="201"/>
      <c r="E60" s="219" t="s">
        <v>317</v>
      </c>
      <c r="F60" s="219" t="s">
        <v>317</v>
      </c>
      <c r="G60" s="219" t="s">
        <v>317</v>
      </c>
      <c r="H60" s="219" t="s">
        <v>318</v>
      </c>
      <c r="I60" s="219" t="s">
        <v>318</v>
      </c>
      <c r="J60" s="219" t="s">
        <v>318</v>
      </c>
      <c r="K60" s="219" t="s">
        <v>319</v>
      </c>
      <c r="L60" s="219" t="s">
        <v>319</v>
      </c>
      <c r="M60" s="219" t="s">
        <v>319</v>
      </c>
      <c r="N60" s="219" t="s">
        <v>320</v>
      </c>
      <c r="O60" s="219" t="s">
        <v>320</v>
      </c>
      <c r="P60" s="219" t="s">
        <v>320</v>
      </c>
      <c r="Q60" s="219" t="s">
        <v>321</v>
      </c>
      <c r="R60" s="219" t="s">
        <v>321</v>
      </c>
      <c r="S60" s="219" t="s">
        <v>321</v>
      </c>
      <c r="T60" s="219" t="s">
        <v>259</v>
      </c>
      <c r="U60" s="219" t="s">
        <v>259</v>
      </c>
      <c r="V60" s="219" t="s">
        <v>259</v>
      </c>
      <c r="W60" s="219" t="s">
        <v>272</v>
      </c>
      <c r="X60" s="219" t="s">
        <v>272</v>
      </c>
      <c r="Y60" s="219" t="s">
        <v>272</v>
      </c>
      <c r="Z60" s="219" t="s">
        <v>284</v>
      </c>
      <c r="AA60" s="219" t="s">
        <v>284</v>
      </c>
      <c r="AB60" s="219" t="s">
        <v>284</v>
      </c>
      <c r="AC60" s="219" t="s">
        <v>300</v>
      </c>
      <c r="AD60" s="219" t="s">
        <v>300</v>
      </c>
      <c r="AE60" s="219" t="s">
        <v>300</v>
      </c>
      <c r="AF60" s="219" t="s">
        <v>307</v>
      </c>
      <c r="AG60" s="219" t="s">
        <v>307</v>
      </c>
      <c r="AH60" s="219" t="s">
        <v>307</v>
      </c>
      <c r="AI60" s="219" t="s">
        <v>313</v>
      </c>
      <c r="AJ60" s="219" t="s">
        <v>313</v>
      </c>
      <c r="AK60" s="219" t="s">
        <v>313</v>
      </c>
      <c r="AL60" s="219" t="s">
        <v>316</v>
      </c>
      <c r="AM60" s="219" t="s">
        <v>316</v>
      </c>
      <c r="AN60" s="219" t="s">
        <v>316</v>
      </c>
      <c r="AO60" s="219" t="s">
        <v>323</v>
      </c>
      <c r="AP60" s="219" t="s">
        <v>323</v>
      </c>
      <c r="AQ60" s="219" t="s">
        <v>323</v>
      </c>
      <c r="AR60" s="219" t="s">
        <v>324</v>
      </c>
      <c r="AS60" s="219" t="s">
        <v>324</v>
      </c>
      <c r="AT60" s="219" t="s">
        <v>324</v>
      </c>
      <c r="AU60" s="219" t="s">
        <v>325</v>
      </c>
      <c r="AV60" s="219" t="s">
        <v>325</v>
      </c>
      <c r="AW60" s="219" t="s">
        <v>325</v>
      </c>
      <c r="AX60" s="219" t="s">
        <v>326</v>
      </c>
      <c r="AY60" s="219" t="s">
        <v>326</v>
      </c>
      <c r="AZ60" s="219" t="s">
        <v>326</v>
      </c>
      <c r="BA60" s="219" t="s">
        <v>329</v>
      </c>
      <c r="BB60" s="219" t="s">
        <v>329</v>
      </c>
      <c r="BC60" s="219" t="s">
        <v>329</v>
      </c>
      <c r="BD60" s="219" t="s">
        <v>330</v>
      </c>
      <c r="BE60" s="219" t="s">
        <v>330</v>
      </c>
      <c r="BF60" s="219" t="s">
        <v>330</v>
      </c>
      <c r="BG60" s="219" t="s">
        <v>331</v>
      </c>
      <c r="BH60" s="219" t="s">
        <v>331</v>
      </c>
      <c r="BI60" s="219" t="s">
        <v>331</v>
      </c>
      <c r="BJ60" s="219" t="s">
        <v>332</v>
      </c>
      <c r="BK60" s="219" t="s">
        <v>332</v>
      </c>
      <c r="BL60" s="219" t="s">
        <v>332</v>
      </c>
      <c r="BM60" s="219" t="s">
        <v>333</v>
      </c>
      <c r="BN60" s="219" t="s">
        <v>333</v>
      </c>
      <c r="BO60" s="219" t="s">
        <v>333</v>
      </c>
      <c r="BP60" s="219" t="s">
        <v>334</v>
      </c>
      <c r="BQ60" s="219" t="s">
        <v>334</v>
      </c>
      <c r="BR60" s="219" t="s">
        <v>334</v>
      </c>
      <c r="BS60" s="219" t="s">
        <v>335</v>
      </c>
      <c r="BT60" s="219" t="s">
        <v>335</v>
      </c>
      <c r="BU60" s="219" t="s">
        <v>335</v>
      </c>
    </row>
    <row r="61" spans="1:73" s="141" customFormat="1" ht="12" x14ac:dyDescent="0.2">
      <c r="A61" s="200"/>
      <c r="B61" s="204" t="s">
        <v>260</v>
      </c>
      <c r="C61" s="205" t="s">
        <v>261</v>
      </c>
      <c r="D61" s="204" t="s">
        <v>262</v>
      </c>
      <c r="E61" s="220" t="s">
        <v>97</v>
      </c>
      <c r="F61" s="220" t="s">
        <v>97</v>
      </c>
      <c r="G61" s="234" t="s">
        <v>96</v>
      </c>
      <c r="H61" s="220" t="s">
        <v>97</v>
      </c>
      <c r="I61" s="220" t="s">
        <v>97</v>
      </c>
      <c r="J61" s="234" t="s">
        <v>96</v>
      </c>
      <c r="K61" s="220" t="s">
        <v>97</v>
      </c>
      <c r="L61" s="220" t="s">
        <v>97</v>
      </c>
      <c r="M61" s="234" t="s">
        <v>96</v>
      </c>
      <c r="N61" s="220" t="s">
        <v>97</v>
      </c>
      <c r="O61" s="220" t="s">
        <v>97</v>
      </c>
      <c r="P61" s="234" t="s">
        <v>96</v>
      </c>
      <c r="Q61" s="220" t="s">
        <v>97</v>
      </c>
      <c r="R61" s="220" t="s">
        <v>97</v>
      </c>
      <c r="S61" s="234" t="s">
        <v>96</v>
      </c>
      <c r="T61" s="220" t="s">
        <v>97</v>
      </c>
      <c r="U61" s="220" t="s">
        <v>97</v>
      </c>
      <c r="V61" s="234" t="s">
        <v>96</v>
      </c>
      <c r="W61" s="220" t="s">
        <v>97</v>
      </c>
      <c r="X61" s="220" t="s">
        <v>97</v>
      </c>
      <c r="Y61" s="234" t="s">
        <v>96</v>
      </c>
      <c r="Z61" s="220" t="s">
        <v>97</v>
      </c>
      <c r="AA61" s="220" t="s">
        <v>97</v>
      </c>
      <c r="AB61" s="234" t="s">
        <v>96</v>
      </c>
      <c r="AC61" s="220" t="s">
        <v>303</v>
      </c>
      <c r="AD61" s="220" t="s">
        <v>303</v>
      </c>
      <c r="AE61" s="234" t="s">
        <v>304</v>
      </c>
      <c r="AF61" s="220" t="s">
        <v>303</v>
      </c>
      <c r="AG61" s="220" t="s">
        <v>303</v>
      </c>
      <c r="AH61" s="234" t="s">
        <v>304</v>
      </c>
      <c r="AI61" s="217" t="s">
        <v>303</v>
      </c>
      <c r="AJ61" s="217" t="s">
        <v>303</v>
      </c>
      <c r="AK61" s="229" t="s">
        <v>304</v>
      </c>
      <c r="AL61" s="217" t="s">
        <v>303</v>
      </c>
      <c r="AM61" s="217" t="s">
        <v>303</v>
      </c>
      <c r="AN61" s="229" t="s">
        <v>304</v>
      </c>
      <c r="AO61" s="217" t="s">
        <v>303</v>
      </c>
      <c r="AP61" s="217" t="s">
        <v>303</v>
      </c>
      <c r="AQ61" s="229" t="s">
        <v>304</v>
      </c>
      <c r="AR61" s="217" t="s">
        <v>303</v>
      </c>
      <c r="AS61" s="217" t="s">
        <v>303</v>
      </c>
      <c r="AT61" s="229" t="s">
        <v>304</v>
      </c>
      <c r="AU61" s="217" t="s">
        <v>303</v>
      </c>
      <c r="AV61" s="217" t="s">
        <v>303</v>
      </c>
      <c r="AW61" s="229" t="s">
        <v>304</v>
      </c>
      <c r="AX61" s="217" t="s">
        <v>303</v>
      </c>
      <c r="AY61" s="217" t="s">
        <v>303</v>
      </c>
      <c r="AZ61" s="229" t="s">
        <v>304</v>
      </c>
      <c r="BA61" s="217" t="s">
        <v>303</v>
      </c>
      <c r="BB61" s="217" t="s">
        <v>303</v>
      </c>
      <c r="BC61" s="229" t="s">
        <v>304</v>
      </c>
      <c r="BD61" s="217" t="s">
        <v>303</v>
      </c>
      <c r="BE61" s="217" t="s">
        <v>303</v>
      </c>
      <c r="BF61" s="229" t="s">
        <v>304</v>
      </c>
      <c r="BG61" s="217" t="s">
        <v>303</v>
      </c>
      <c r="BH61" s="217" t="s">
        <v>303</v>
      </c>
      <c r="BI61" s="229" t="s">
        <v>304</v>
      </c>
      <c r="BJ61" s="217" t="s">
        <v>303</v>
      </c>
      <c r="BK61" s="217" t="s">
        <v>303</v>
      </c>
      <c r="BL61" s="229" t="s">
        <v>304</v>
      </c>
      <c r="BM61" s="217" t="s">
        <v>303</v>
      </c>
      <c r="BN61" s="217" t="s">
        <v>303</v>
      </c>
      <c r="BO61" s="229" t="s">
        <v>304</v>
      </c>
      <c r="BP61" s="217" t="s">
        <v>303</v>
      </c>
      <c r="BQ61" s="217" t="s">
        <v>303</v>
      </c>
      <c r="BR61" s="229" t="s">
        <v>304</v>
      </c>
      <c r="BS61" s="217" t="s">
        <v>303</v>
      </c>
      <c r="BT61" s="217" t="s">
        <v>303</v>
      </c>
      <c r="BU61" s="229" t="s">
        <v>304</v>
      </c>
    </row>
    <row r="62" spans="1:73" s="141" customFormat="1" x14ac:dyDescent="0.2">
      <c r="A62" s="200" t="s">
        <v>376</v>
      </c>
      <c r="B62" s="201" t="s">
        <v>253</v>
      </c>
      <c r="C62" s="201" t="s">
        <v>266</v>
      </c>
      <c r="D62" s="202" t="s">
        <v>308</v>
      </c>
      <c r="E62" s="243" t="e">
        <v>#N/A</v>
      </c>
      <c r="F62" s="241">
        <v>9.7150610000000004</v>
      </c>
      <c r="G62" s="230" t="e">
        <v>#N/A</v>
      </c>
      <c r="H62" s="243">
        <v>23.115095</v>
      </c>
      <c r="I62" s="241">
        <v>9.4390940000000008</v>
      </c>
      <c r="J62" s="230">
        <v>2.4488679739814012</v>
      </c>
      <c r="K62" s="243">
        <v>22.257574999999999</v>
      </c>
      <c r="L62" s="241">
        <v>9.0557639999999999</v>
      </c>
      <c r="M62" s="230">
        <v>2.4578351423469074</v>
      </c>
      <c r="N62" s="243">
        <v>21.998982000000002</v>
      </c>
      <c r="O62" s="241">
        <v>8.6197599999999994</v>
      </c>
      <c r="P62" s="230">
        <v>2.5521571366256142</v>
      </c>
      <c r="Q62" s="243">
        <v>21.243704000000001</v>
      </c>
      <c r="R62" s="241">
        <v>8.2665179999999996</v>
      </c>
      <c r="S62" s="230">
        <v>2.5698491190607706</v>
      </c>
      <c r="T62" s="243">
        <v>20.680872999999998</v>
      </c>
      <c r="U62" s="241">
        <v>7.8752040000000001</v>
      </c>
      <c r="V62" s="230">
        <v>2.6260745753379848</v>
      </c>
      <c r="W62" s="243">
        <v>19.764994000000002</v>
      </c>
      <c r="X62" s="241">
        <v>7.4634600000000004</v>
      </c>
      <c r="Y62" s="230">
        <v>2.6482347329522771</v>
      </c>
      <c r="Z62" s="243">
        <v>19.421837</v>
      </c>
      <c r="AA62" s="241">
        <v>7.09551</v>
      </c>
      <c r="AB62" s="230">
        <v>2.7372009904855323</v>
      </c>
      <c r="AC62" s="243">
        <v>18.583608999999999</v>
      </c>
      <c r="AD62" s="241">
        <v>6.891737</v>
      </c>
      <c r="AE62" s="230">
        <v>2.6965058300976952</v>
      </c>
      <c r="AF62" s="243">
        <v>17.849959999999999</v>
      </c>
      <c r="AG62" s="241">
        <v>6.768008</v>
      </c>
      <c r="AH62" s="230">
        <v>2.637402319855414</v>
      </c>
      <c r="AI62" s="243">
        <v>17.148520999999999</v>
      </c>
      <c r="AJ62" s="243">
        <v>6.5981839999999998</v>
      </c>
      <c r="AK62" s="230">
        <v>2.5989758697241543</v>
      </c>
      <c r="AL62" s="243">
        <v>16.770499000000001</v>
      </c>
      <c r="AM62" s="243">
        <v>6.373316</v>
      </c>
      <c r="AN62" s="230">
        <v>2.6313616020294619</v>
      </c>
      <c r="AO62" s="243">
        <v>16.400765</v>
      </c>
      <c r="AP62" s="243">
        <v>6.2330439999999996</v>
      </c>
      <c r="AQ62" s="230">
        <v>2.6312609055864198</v>
      </c>
      <c r="AR62" s="243">
        <v>15.846192</v>
      </c>
      <c r="AS62" s="243">
        <v>5.8673149999999996</v>
      </c>
      <c r="AT62" s="230">
        <v>2.7007569902076165</v>
      </c>
      <c r="AU62" s="243">
        <v>15.674878</v>
      </c>
      <c r="AV62" s="243">
        <v>5.5018719999999997</v>
      </c>
      <c r="AW62" s="230">
        <v>2.8490081194182637</v>
      </c>
      <c r="AX62" s="243">
        <v>15.188866000000001</v>
      </c>
      <c r="AY62" s="243">
        <v>5.17964</v>
      </c>
      <c r="AZ62" s="230">
        <v>2.9324173108555809</v>
      </c>
      <c r="BA62" s="243">
        <v>14.735283000000001</v>
      </c>
      <c r="BB62" s="243">
        <v>5.1460340000000002</v>
      </c>
      <c r="BC62" s="230">
        <v>2.8634251153412511</v>
      </c>
      <c r="BD62" s="243">
        <v>14.407711000000001</v>
      </c>
      <c r="BE62" s="243">
        <v>5.0385580000000001</v>
      </c>
      <c r="BF62" s="230">
        <v>2.859490949593118</v>
      </c>
      <c r="BG62" s="243">
        <v>14.339563</v>
      </c>
      <c r="BH62" s="243">
        <v>4.979857</v>
      </c>
      <c r="BI62" s="230">
        <v>2.8795130060963596</v>
      </c>
      <c r="BJ62" s="243">
        <v>14.19018</v>
      </c>
      <c r="BK62" s="243">
        <v>4.9611099999999997</v>
      </c>
      <c r="BL62" s="230">
        <v>2.8602832833781151</v>
      </c>
      <c r="BM62" s="243">
        <v>14.043289</v>
      </c>
      <c r="BN62" s="243">
        <v>4.818676</v>
      </c>
      <c r="BO62" s="230">
        <v>2.9143459738733211</v>
      </c>
      <c r="BP62" s="243">
        <v>13.692786999999999</v>
      </c>
      <c r="BQ62" s="243">
        <v>4.6567790000000002</v>
      </c>
      <c r="BR62" s="230">
        <v>2.9403987176544129</v>
      </c>
      <c r="BS62" s="243">
        <v>13.664237</v>
      </c>
      <c r="BT62" s="243">
        <v>4.5051620000000003</v>
      </c>
      <c r="BU62" s="230">
        <v>3.0330179025748683</v>
      </c>
    </row>
    <row r="63" spans="1:73" s="141" customFormat="1" x14ac:dyDescent="0.2">
      <c r="A63" s="200" t="s">
        <v>377</v>
      </c>
      <c r="B63" s="201" t="s">
        <v>253</v>
      </c>
      <c r="C63" s="201" t="s">
        <v>266</v>
      </c>
      <c r="D63" s="202" t="s">
        <v>100</v>
      </c>
      <c r="E63" s="243" t="e">
        <v>#N/A</v>
      </c>
      <c r="F63" s="241">
        <v>15.448442</v>
      </c>
      <c r="G63" s="230" t="e">
        <v>#N/A</v>
      </c>
      <c r="H63" s="243">
        <v>14.914693</v>
      </c>
      <c r="I63" s="241">
        <v>14.846869999999999</v>
      </c>
      <c r="J63" s="230">
        <v>1.0045681682401746</v>
      </c>
      <c r="K63" s="243">
        <v>13.741198000000001</v>
      </c>
      <c r="L63" s="241">
        <v>14.379752</v>
      </c>
      <c r="M63" s="230">
        <v>0.95559353179387241</v>
      </c>
      <c r="N63" s="243">
        <v>12.793464</v>
      </c>
      <c r="O63" s="241">
        <v>13.628824</v>
      </c>
      <c r="P63" s="230">
        <v>0.93870637701389348</v>
      </c>
      <c r="Q63" s="243">
        <v>12.124086999999999</v>
      </c>
      <c r="R63" s="241">
        <v>12.883787999999999</v>
      </c>
      <c r="S63" s="230">
        <v>0.94103434486813975</v>
      </c>
      <c r="T63" s="243">
        <v>11.480980000000001</v>
      </c>
      <c r="U63" s="241">
        <v>12.183453</v>
      </c>
      <c r="V63" s="230">
        <v>0.94234204375393416</v>
      </c>
      <c r="W63" s="243">
        <v>10.749299000000001</v>
      </c>
      <c r="X63" s="241">
        <v>11.73709</v>
      </c>
      <c r="Y63" s="230">
        <v>0.91584021252286563</v>
      </c>
      <c r="Z63" s="243">
        <v>10.464686</v>
      </c>
      <c r="AA63" s="241">
        <v>11.196861999999999</v>
      </c>
      <c r="AB63" s="230">
        <v>0.93460882165020887</v>
      </c>
      <c r="AC63" s="243">
        <v>10.176121999999999</v>
      </c>
      <c r="AD63" s="241">
        <v>10.688167</v>
      </c>
      <c r="AE63" s="230">
        <v>0.95209234661097641</v>
      </c>
      <c r="AF63" s="243">
        <v>9.7495709999999995</v>
      </c>
      <c r="AG63" s="241">
        <v>10.161902</v>
      </c>
      <c r="AH63" s="230">
        <v>0.95942383620704075</v>
      </c>
      <c r="AI63" s="243">
        <v>9.3092710000000007</v>
      </c>
      <c r="AJ63" s="243">
        <v>9.7256099999999996</v>
      </c>
      <c r="AK63" s="230">
        <v>0.957191476935637</v>
      </c>
      <c r="AL63" s="243">
        <v>8.6599000000000004</v>
      </c>
      <c r="AM63" s="243">
        <v>9.1244370000000004</v>
      </c>
      <c r="AN63" s="230">
        <v>0.94908869445862798</v>
      </c>
      <c r="AO63" s="243">
        <v>8.3110850000000003</v>
      </c>
      <c r="AP63" s="243">
        <v>8.751239</v>
      </c>
      <c r="AQ63" s="230">
        <v>0.94970380765512175</v>
      </c>
      <c r="AR63" s="243">
        <v>7.9473260000000003</v>
      </c>
      <c r="AS63" s="243">
        <v>8.3555349999999997</v>
      </c>
      <c r="AT63" s="230">
        <v>0.95114507927978287</v>
      </c>
      <c r="AU63" s="243">
        <v>7.7671109999999999</v>
      </c>
      <c r="AV63" s="243">
        <v>7.9928809999999997</v>
      </c>
      <c r="AW63" s="230">
        <v>0.97175361424747853</v>
      </c>
      <c r="AX63" s="243">
        <v>7.4974749999999997</v>
      </c>
      <c r="AY63" s="243">
        <v>7.7204470000000001</v>
      </c>
      <c r="AZ63" s="230">
        <v>0.9711192888183805</v>
      </c>
      <c r="BA63" s="243">
        <v>6.9708040000000002</v>
      </c>
      <c r="BB63" s="243">
        <v>7.3714870000000001</v>
      </c>
      <c r="BC63" s="230">
        <v>0.94564420991314235</v>
      </c>
      <c r="BD63" s="243">
        <v>6.629543</v>
      </c>
      <c r="BE63" s="243">
        <v>6.9607910000000004</v>
      </c>
      <c r="BF63" s="230">
        <v>0.95241230486592676</v>
      </c>
      <c r="BG63" s="243">
        <v>6.4287330000000003</v>
      </c>
      <c r="BH63" s="243">
        <v>6.6074580000000003</v>
      </c>
      <c r="BI63" s="230">
        <v>0.9729510198929755</v>
      </c>
      <c r="BJ63" s="243">
        <v>6.0285349999999998</v>
      </c>
      <c r="BK63" s="243">
        <v>6.2678140000000004</v>
      </c>
      <c r="BL63" s="230">
        <v>0.96182417027690981</v>
      </c>
      <c r="BM63" s="243">
        <v>5.7481340000000003</v>
      </c>
      <c r="BN63" s="243">
        <v>5.8261060000000002</v>
      </c>
      <c r="BO63" s="230">
        <v>0.98661679001377589</v>
      </c>
      <c r="BP63" s="243">
        <v>5.917046</v>
      </c>
      <c r="BQ63" s="243">
        <v>5.5628669999999998</v>
      </c>
      <c r="BR63" s="230">
        <v>1.0636684285279516</v>
      </c>
      <c r="BS63" s="243">
        <v>5.6327059999999998</v>
      </c>
      <c r="BT63" s="243">
        <v>5.3256300000000003</v>
      </c>
      <c r="BU63" s="230">
        <v>1.057660032709745</v>
      </c>
    </row>
    <row r="64" spans="1:73" s="141" customFormat="1" x14ac:dyDescent="0.2">
      <c r="A64" s="200" t="s">
        <v>378</v>
      </c>
      <c r="B64" s="201" t="s">
        <v>253</v>
      </c>
      <c r="C64" s="201" t="s">
        <v>266</v>
      </c>
      <c r="D64" s="202" t="s">
        <v>101</v>
      </c>
      <c r="E64" s="243" t="e">
        <v>#N/A</v>
      </c>
      <c r="F64" s="241">
        <v>15.917888</v>
      </c>
      <c r="G64" s="230" t="e">
        <v>#N/A</v>
      </c>
      <c r="H64" s="243">
        <v>21.116454999999998</v>
      </c>
      <c r="I64" s="241">
        <v>15.426408</v>
      </c>
      <c r="J64" s="230">
        <v>1.3688510637084146</v>
      </c>
      <c r="K64" s="243">
        <v>21.387039000000001</v>
      </c>
      <c r="L64" s="241">
        <v>15.239196</v>
      </c>
      <c r="M64" s="230">
        <v>1.4034230546020934</v>
      </c>
      <c r="N64" s="243">
        <v>21.378616999999998</v>
      </c>
      <c r="O64" s="241">
        <v>14.728408999999999</v>
      </c>
      <c r="P64" s="230">
        <v>1.4515224964217113</v>
      </c>
      <c r="Q64" s="243">
        <v>20.146256999999999</v>
      </c>
      <c r="R64" s="241">
        <v>14.398205000000001</v>
      </c>
      <c r="S64" s="230">
        <v>1.3992200416649156</v>
      </c>
      <c r="T64" s="243">
        <v>20.144221000000002</v>
      </c>
      <c r="U64" s="241">
        <v>13.963611999999999</v>
      </c>
      <c r="V64" s="230">
        <v>1.4426225105653181</v>
      </c>
      <c r="W64" s="243">
        <v>19.205113999999998</v>
      </c>
      <c r="X64" s="241">
        <v>13.358449</v>
      </c>
      <c r="Y64" s="230">
        <v>1.437675436721733</v>
      </c>
      <c r="Z64" s="243">
        <v>18.014976000000001</v>
      </c>
      <c r="AA64" s="241">
        <v>12.870176000000001</v>
      </c>
      <c r="AB64" s="230">
        <v>1.3997458931408553</v>
      </c>
      <c r="AC64" s="243">
        <v>17.670445000000001</v>
      </c>
      <c r="AD64" s="241">
        <v>12.439045999999999</v>
      </c>
      <c r="AE64" s="230">
        <v>1.4205627183949638</v>
      </c>
      <c r="AF64" s="243">
        <v>17.566006999999999</v>
      </c>
      <c r="AG64" s="241">
        <v>11.968342</v>
      </c>
      <c r="AH64" s="230">
        <v>1.4677059696322181</v>
      </c>
      <c r="AI64" s="243">
        <v>17.279530999999999</v>
      </c>
      <c r="AJ64" s="243">
        <v>11.587095</v>
      </c>
      <c r="AK64" s="230">
        <v>1.4912737834634133</v>
      </c>
      <c r="AL64" s="243">
        <v>17.032073</v>
      </c>
      <c r="AM64" s="243">
        <v>11.156936</v>
      </c>
      <c r="AN64" s="230">
        <v>1.5265905442139311</v>
      </c>
      <c r="AO64" s="243">
        <v>17.285205999999999</v>
      </c>
      <c r="AP64" s="243">
        <v>10.830902999999999</v>
      </c>
      <c r="AQ64" s="230">
        <v>1.595915502151575</v>
      </c>
      <c r="AR64" s="243">
        <v>16.966756</v>
      </c>
      <c r="AS64" s="243">
        <v>10.529271</v>
      </c>
      <c r="AT64" s="230">
        <v>1.6113894304743415</v>
      </c>
      <c r="AU64" s="243">
        <v>16.772383999999999</v>
      </c>
      <c r="AV64" s="243">
        <v>10.147760999999999</v>
      </c>
      <c r="AW64" s="230">
        <v>1.6528162222188718</v>
      </c>
      <c r="AX64" s="243">
        <v>15.954333</v>
      </c>
      <c r="AY64" s="243">
        <v>9.8359690000000004</v>
      </c>
      <c r="AZ64" s="230">
        <v>1.6220397807272471</v>
      </c>
      <c r="BA64" s="243">
        <v>15.455643999999999</v>
      </c>
      <c r="BB64" s="243">
        <v>9.5845920000000007</v>
      </c>
      <c r="BC64" s="230">
        <v>1.6125510611197638</v>
      </c>
      <c r="BD64" s="243">
        <v>14.973058999999999</v>
      </c>
      <c r="BE64" s="243">
        <v>9.1651129999999998</v>
      </c>
      <c r="BF64" s="230">
        <v>1.6337015157369035</v>
      </c>
      <c r="BG64" s="243">
        <v>14.490804000000001</v>
      </c>
      <c r="BH64" s="243">
        <v>8.8143360000000008</v>
      </c>
      <c r="BI64" s="230">
        <v>1.6440040406900758</v>
      </c>
      <c r="BJ64" s="243">
        <v>14.018948</v>
      </c>
      <c r="BK64" s="243">
        <v>8.5686870000000006</v>
      </c>
      <c r="BL64" s="230">
        <v>1.6360672294366685</v>
      </c>
      <c r="BM64" s="243">
        <v>13.897064</v>
      </c>
      <c r="BN64" s="243">
        <v>8.3280320000000003</v>
      </c>
      <c r="BO64" s="230">
        <v>1.6687092460739823</v>
      </c>
      <c r="BP64" s="243">
        <v>13.718859999999999</v>
      </c>
      <c r="BQ64" s="243">
        <v>8.1583740000000002</v>
      </c>
      <c r="BR64" s="230">
        <v>1.6815679202743095</v>
      </c>
      <c r="BS64" s="243">
        <v>13.165660000000001</v>
      </c>
      <c r="BT64" s="243">
        <v>7.8458569999999996</v>
      </c>
      <c r="BU64" s="230">
        <v>1.678039760347404</v>
      </c>
    </row>
    <row r="65" spans="1:73" s="141" customFormat="1" x14ac:dyDescent="0.2">
      <c r="A65" s="200" t="s">
        <v>379</v>
      </c>
      <c r="B65" s="201" t="s">
        <v>253</v>
      </c>
      <c r="C65" s="201" t="s">
        <v>266</v>
      </c>
      <c r="D65" s="202" t="s">
        <v>102</v>
      </c>
      <c r="E65" s="243" t="e">
        <v>#N/A</v>
      </c>
      <c r="F65" s="241">
        <v>35.958399999999997</v>
      </c>
      <c r="G65" s="230" t="e">
        <v>#N/A</v>
      </c>
      <c r="H65" s="243">
        <v>73.830645000000004</v>
      </c>
      <c r="I65" s="241">
        <v>35.690406000000003</v>
      </c>
      <c r="J65" s="230">
        <v>2.0686412197160209</v>
      </c>
      <c r="K65" s="243">
        <v>73.658010000000004</v>
      </c>
      <c r="L65" s="241">
        <v>35.458526999999997</v>
      </c>
      <c r="M65" s="230">
        <v>2.0773003345570449</v>
      </c>
      <c r="N65" s="243">
        <v>74.341589999999997</v>
      </c>
      <c r="O65" s="241">
        <v>35.069934000000003</v>
      </c>
      <c r="P65" s="230">
        <v>2.1198098063144339</v>
      </c>
      <c r="Q65" s="243">
        <v>74.456659000000002</v>
      </c>
      <c r="R65" s="241">
        <v>34.844479</v>
      </c>
      <c r="S65" s="230">
        <v>2.1368280180053776</v>
      </c>
      <c r="T65" s="243">
        <v>74.390281000000002</v>
      </c>
      <c r="U65" s="241">
        <v>34.599026000000002</v>
      </c>
      <c r="V65" s="230">
        <v>2.1500686464410874</v>
      </c>
      <c r="W65" s="243">
        <v>74.894743000000005</v>
      </c>
      <c r="X65" s="241">
        <v>34.355699999999999</v>
      </c>
      <c r="Y65" s="230">
        <v>2.179980119747233</v>
      </c>
      <c r="Z65" s="243">
        <v>74.440516000000002</v>
      </c>
      <c r="AA65" s="241">
        <v>34.088757000000001</v>
      </c>
      <c r="AB65" s="230">
        <v>2.1837263236086901</v>
      </c>
      <c r="AC65" s="243">
        <v>74.131010000000003</v>
      </c>
      <c r="AD65" s="241">
        <v>33.789045000000002</v>
      </c>
      <c r="AE65" s="230">
        <v>2.1939362299230418</v>
      </c>
      <c r="AF65" s="243">
        <v>74.078894000000005</v>
      </c>
      <c r="AG65" s="241">
        <v>32.996358999999998</v>
      </c>
      <c r="AH65" s="230">
        <v>2.245062674945439</v>
      </c>
      <c r="AI65" s="243">
        <v>72.784248000000005</v>
      </c>
      <c r="AJ65" s="243">
        <v>32.179803999999997</v>
      </c>
      <c r="AK65" s="230">
        <v>2.2617989842324713</v>
      </c>
      <c r="AL65" s="243">
        <v>71.484590999999995</v>
      </c>
      <c r="AM65" s="243">
        <v>31.761935999999999</v>
      </c>
      <c r="AN65" s="230">
        <v>2.2506370833314442</v>
      </c>
      <c r="AO65" s="243">
        <v>70.261253999999994</v>
      </c>
      <c r="AP65" s="243">
        <v>30.883082999999999</v>
      </c>
      <c r="AQ65" s="230">
        <v>2.2750725372852183</v>
      </c>
      <c r="AR65" s="243">
        <v>68.338519000000005</v>
      </c>
      <c r="AS65" s="243">
        <v>30.130019999999998</v>
      </c>
      <c r="AT65" s="230">
        <v>2.2681205986587467</v>
      </c>
      <c r="AU65" s="243">
        <v>65.948651999999996</v>
      </c>
      <c r="AV65" s="243">
        <v>29.358768000000001</v>
      </c>
      <c r="AW65" s="230">
        <v>2.2463017521716169</v>
      </c>
      <c r="AX65" s="243">
        <v>63.883127999999999</v>
      </c>
      <c r="AY65" s="243">
        <v>28.677944</v>
      </c>
      <c r="AZ65" s="230">
        <v>2.2276048799035246</v>
      </c>
      <c r="BA65" s="243">
        <v>61.941361999999998</v>
      </c>
      <c r="BB65" s="243">
        <v>27.66656</v>
      </c>
      <c r="BC65" s="230">
        <v>2.2388530413611232</v>
      </c>
      <c r="BD65" s="243">
        <v>59.820261000000002</v>
      </c>
      <c r="BE65" s="243">
        <v>26.903576000000001</v>
      </c>
      <c r="BF65" s="230">
        <v>2.2235059383927251</v>
      </c>
      <c r="BG65" s="243">
        <v>57.903500999999999</v>
      </c>
      <c r="BH65" s="243">
        <v>26.084758999999998</v>
      </c>
      <c r="BI65" s="230">
        <v>2.2198211990381052</v>
      </c>
      <c r="BJ65" s="243">
        <v>55.151550999999998</v>
      </c>
      <c r="BK65" s="243">
        <v>25.286995999999998</v>
      </c>
      <c r="BL65" s="230">
        <v>2.1810242307943577</v>
      </c>
      <c r="BM65" s="243">
        <v>53.629486</v>
      </c>
      <c r="BN65" s="243">
        <v>24.441689</v>
      </c>
      <c r="BO65" s="230">
        <v>2.1941808522316113</v>
      </c>
      <c r="BP65" s="243">
        <v>52.106299</v>
      </c>
      <c r="BQ65" s="243">
        <v>23.823609999999999</v>
      </c>
      <c r="BR65" s="230">
        <v>2.1871705841390119</v>
      </c>
      <c r="BS65" s="243">
        <v>50.642187</v>
      </c>
      <c r="BT65" s="243">
        <v>23.207616000000002</v>
      </c>
      <c r="BU65" s="230">
        <v>2.1821365451755148</v>
      </c>
    </row>
    <row r="66" spans="1:73" s="141" customFormat="1" x14ac:dyDescent="0.2">
      <c r="A66" s="200" t="s">
        <v>380</v>
      </c>
      <c r="B66" s="201" t="s">
        <v>253</v>
      </c>
      <c r="C66" s="201" t="s">
        <v>266</v>
      </c>
      <c r="D66" s="202" t="s">
        <v>103</v>
      </c>
      <c r="E66" s="243" t="e">
        <v>#N/A</v>
      </c>
      <c r="F66" s="241">
        <v>7.7868750000000002</v>
      </c>
      <c r="G66" s="230" t="e">
        <v>#N/A</v>
      </c>
      <c r="H66" s="243">
        <v>8.6412490000000002</v>
      </c>
      <c r="I66" s="241">
        <v>7.9811880000000004</v>
      </c>
      <c r="J66" s="230">
        <v>1.082702098985765</v>
      </c>
      <c r="K66" s="243">
        <v>9.1431229999999992</v>
      </c>
      <c r="L66" s="241">
        <v>7.9843840000000004</v>
      </c>
      <c r="M66" s="230">
        <v>1.1451256602888837</v>
      </c>
      <c r="N66" s="243">
        <v>9.1313650000000006</v>
      </c>
      <c r="O66" s="241">
        <v>8.3502240000000008</v>
      </c>
      <c r="P66" s="230">
        <v>1.0935473108266316</v>
      </c>
      <c r="Q66" s="243">
        <v>9.8259340000000002</v>
      </c>
      <c r="R66" s="241">
        <v>8.3406739999999999</v>
      </c>
      <c r="S66" s="230">
        <v>1.1780743378772507</v>
      </c>
      <c r="T66" s="243">
        <v>10.529742000000001</v>
      </c>
      <c r="U66" s="241">
        <v>8.3803549999999998</v>
      </c>
      <c r="V66" s="230">
        <v>1.2564792302951369</v>
      </c>
      <c r="W66" s="243">
        <v>11.126842</v>
      </c>
      <c r="X66" s="241">
        <v>8.3341080000000005</v>
      </c>
      <c r="Y66" s="230">
        <v>1.3350969293894439</v>
      </c>
      <c r="Z66" s="243">
        <v>11.640043</v>
      </c>
      <c r="AA66" s="241">
        <v>8.5086189999999995</v>
      </c>
      <c r="AB66" s="230">
        <v>1.3680296414729582</v>
      </c>
      <c r="AC66" s="243">
        <v>12.373195000000001</v>
      </c>
      <c r="AD66" s="241">
        <v>8.4924970000000002</v>
      </c>
      <c r="AE66" s="230">
        <v>1.456956063687747</v>
      </c>
      <c r="AF66" s="243">
        <v>13.044141</v>
      </c>
      <c r="AG66" s="241">
        <v>8.8296390000000002</v>
      </c>
      <c r="AH66" s="230">
        <v>1.477313058891762</v>
      </c>
      <c r="AI66" s="243">
        <v>13.684241</v>
      </c>
      <c r="AJ66" s="243">
        <v>9.0772130000000004</v>
      </c>
      <c r="AK66" s="230">
        <v>1.5075377211044843</v>
      </c>
      <c r="AL66" s="243">
        <v>13.990031</v>
      </c>
      <c r="AM66" s="243">
        <v>9.4282210000000006</v>
      </c>
      <c r="AN66" s="230">
        <v>1.4838463162880886</v>
      </c>
      <c r="AO66" s="243">
        <v>14.830406</v>
      </c>
      <c r="AP66" s="243">
        <v>9.6684579999999993</v>
      </c>
      <c r="AQ66" s="230">
        <v>1.5338956842962963</v>
      </c>
      <c r="AR66" s="243">
        <v>15.840731</v>
      </c>
      <c r="AS66" s="243">
        <v>9.9561899999999994</v>
      </c>
      <c r="AT66" s="230">
        <v>1.5910434614044129</v>
      </c>
      <c r="AU66" s="243">
        <v>16.504773</v>
      </c>
      <c r="AV66" s="243">
        <v>10.224596999999999</v>
      </c>
      <c r="AW66" s="230">
        <v>1.6142223502794293</v>
      </c>
      <c r="AX66" s="243">
        <v>17.043008</v>
      </c>
      <c r="AY66" s="243">
        <v>10.43181</v>
      </c>
      <c r="AZ66" s="230">
        <v>1.6337536822468968</v>
      </c>
      <c r="BA66" s="243">
        <v>17.544588999999998</v>
      </c>
      <c r="BB66" s="243">
        <v>10.712457000000001</v>
      </c>
      <c r="BC66" s="230">
        <v>1.6377745086864757</v>
      </c>
      <c r="BD66" s="243">
        <v>17.935616</v>
      </c>
      <c r="BE66" s="243">
        <v>11.035665</v>
      </c>
      <c r="BF66" s="230">
        <v>1.6252410706559142</v>
      </c>
      <c r="BG66" s="243">
        <v>18.010186999999998</v>
      </c>
      <c r="BH66" s="243">
        <v>11.290316000000001</v>
      </c>
      <c r="BI66" s="230">
        <v>1.5951889211958281</v>
      </c>
      <c r="BJ66" s="243">
        <v>17.797198999999999</v>
      </c>
      <c r="BK66" s="243">
        <v>11.369853000000001</v>
      </c>
      <c r="BL66" s="230">
        <v>1.5652971942557214</v>
      </c>
      <c r="BM66" s="243">
        <v>17.918092999999999</v>
      </c>
      <c r="BN66" s="243">
        <v>11.51402</v>
      </c>
      <c r="BO66" s="230">
        <v>1.5561978353346615</v>
      </c>
      <c r="BP66" s="243">
        <v>17.774466</v>
      </c>
      <c r="BQ66" s="243">
        <v>11.510661000000001</v>
      </c>
      <c r="BR66" s="230">
        <v>1.5441742224881785</v>
      </c>
      <c r="BS66" s="243">
        <v>17.246047000000001</v>
      </c>
      <c r="BT66" s="243">
        <v>11.390910999999999</v>
      </c>
      <c r="BU66" s="230">
        <v>1.5140182378740386</v>
      </c>
    </row>
    <row r="67" spans="1:73" s="141" customFormat="1" x14ac:dyDescent="0.2">
      <c r="A67" s="200" t="s">
        <v>381</v>
      </c>
      <c r="B67" s="201" t="s">
        <v>253</v>
      </c>
      <c r="C67" s="201" t="s">
        <v>266</v>
      </c>
      <c r="D67" s="202" t="s">
        <v>104</v>
      </c>
      <c r="E67" s="243" t="e">
        <v>#N/A</v>
      </c>
      <c r="F67" s="241">
        <v>17.224810000000002</v>
      </c>
      <c r="G67" s="230" t="e">
        <v>#N/A</v>
      </c>
      <c r="H67" s="243">
        <v>18.920766</v>
      </c>
      <c r="I67" s="241">
        <v>17.121801000000001</v>
      </c>
      <c r="J67" s="230">
        <v>1.1050686782307537</v>
      </c>
      <c r="K67" s="243">
        <v>18.799583999999999</v>
      </c>
      <c r="L67" s="241">
        <v>16.764278000000001</v>
      </c>
      <c r="M67" s="230">
        <v>1.1214073161993614</v>
      </c>
      <c r="N67" s="243">
        <v>18.531058999999999</v>
      </c>
      <c r="O67" s="241">
        <v>16.551755</v>
      </c>
      <c r="P67" s="230">
        <v>1.1195827270280401</v>
      </c>
      <c r="Q67" s="243">
        <v>18.423202</v>
      </c>
      <c r="R67" s="241">
        <v>16.352554999999999</v>
      </c>
      <c r="S67" s="230">
        <v>1.1266252888310115</v>
      </c>
      <c r="T67" s="243">
        <v>18.269594999999999</v>
      </c>
      <c r="U67" s="241">
        <v>16.339928</v>
      </c>
      <c r="V67" s="230">
        <v>1.1180951960131036</v>
      </c>
      <c r="W67" s="243">
        <v>17.618696</v>
      </c>
      <c r="X67" s="241">
        <v>16.048408999999999</v>
      </c>
      <c r="Y67" s="230">
        <v>1.0978468956019254</v>
      </c>
      <c r="Z67" s="243">
        <v>16.730771000000001</v>
      </c>
      <c r="AA67" s="241">
        <v>15.861419</v>
      </c>
      <c r="AB67" s="230">
        <v>1.0548092197803993</v>
      </c>
      <c r="AC67" s="243">
        <v>16.773741000000001</v>
      </c>
      <c r="AD67" s="241">
        <v>15.671972</v>
      </c>
      <c r="AE67" s="230">
        <v>1.0703018739441341</v>
      </c>
      <c r="AF67" s="243">
        <v>16.789282</v>
      </c>
      <c r="AG67" s="241">
        <v>15.488082</v>
      </c>
      <c r="AH67" s="230">
        <v>1.0840129849519133</v>
      </c>
      <c r="AI67" s="243">
        <v>16.827058000000001</v>
      </c>
      <c r="AJ67" s="243">
        <v>15.432282000000001</v>
      </c>
      <c r="AK67" s="230">
        <v>1.0903804116591442</v>
      </c>
      <c r="AL67" s="243">
        <v>17.116084000000001</v>
      </c>
      <c r="AM67" s="243">
        <v>15.381447</v>
      </c>
      <c r="AN67" s="230">
        <v>1.1127746303712518</v>
      </c>
      <c r="AO67" s="243">
        <v>17.524811</v>
      </c>
      <c r="AP67" s="243">
        <v>15.410125000000001</v>
      </c>
      <c r="AQ67" s="230">
        <v>1.1372270503970603</v>
      </c>
      <c r="AR67" s="243">
        <v>17.757249999999999</v>
      </c>
      <c r="AS67" s="243">
        <v>15.322511</v>
      </c>
      <c r="AT67" s="230">
        <v>1.1588994780294168</v>
      </c>
      <c r="AU67" s="243">
        <v>17.931736999999998</v>
      </c>
      <c r="AV67" s="243">
        <v>15.206711</v>
      </c>
      <c r="AW67" s="230">
        <v>1.1791989076401859</v>
      </c>
      <c r="AX67" s="243">
        <v>18.046652000000002</v>
      </c>
      <c r="AY67" s="243">
        <v>15.26606</v>
      </c>
      <c r="AZ67" s="230">
        <v>1.18214208512216</v>
      </c>
      <c r="BA67" s="243">
        <v>18.017451000000001</v>
      </c>
      <c r="BB67" s="243">
        <v>15.248676</v>
      </c>
      <c r="BC67" s="230">
        <v>1.1815747806563666</v>
      </c>
      <c r="BD67" s="243">
        <v>17.905705000000001</v>
      </c>
      <c r="BE67" s="243">
        <v>15.026837</v>
      </c>
      <c r="BF67" s="230">
        <v>1.1915817680061347</v>
      </c>
      <c r="BG67" s="243">
        <v>17.803108000000002</v>
      </c>
      <c r="BH67" s="243">
        <v>14.983032</v>
      </c>
      <c r="BI67" s="230">
        <v>1.1882179788443354</v>
      </c>
      <c r="BJ67" s="243">
        <v>17.768902000000001</v>
      </c>
      <c r="BK67" s="243">
        <v>14.972198000000001</v>
      </c>
      <c r="BL67" s="230">
        <v>1.1867931482070968</v>
      </c>
      <c r="BM67" s="243">
        <v>17.627855</v>
      </c>
      <c r="BN67" s="243">
        <v>14.818220999999999</v>
      </c>
      <c r="BO67" s="230">
        <v>1.1896067011012996</v>
      </c>
      <c r="BP67" s="243">
        <v>17.533027000000001</v>
      </c>
      <c r="BQ67" s="243">
        <v>14.832343</v>
      </c>
      <c r="BR67" s="230">
        <v>1.1820807407164196</v>
      </c>
      <c r="BS67" s="243">
        <v>17.532429</v>
      </c>
      <c r="BT67" s="243">
        <v>14.906319</v>
      </c>
      <c r="BU67" s="230">
        <v>1.1761742788410741</v>
      </c>
    </row>
    <row r="68" spans="1:73" s="141" customFormat="1" x14ac:dyDescent="0.2">
      <c r="A68" s="200" t="s">
        <v>382</v>
      </c>
      <c r="B68" s="201" t="s">
        <v>253</v>
      </c>
      <c r="C68" s="201" t="s">
        <v>266</v>
      </c>
      <c r="D68" s="202" t="s">
        <v>105</v>
      </c>
      <c r="E68" s="243" t="e">
        <v>#N/A</v>
      </c>
      <c r="F68" s="241">
        <v>120.15258300000001</v>
      </c>
      <c r="G68" s="230" t="e">
        <v>#N/A</v>
      </c>
      <c r="H68" s="243">
        <v>132.422448</v>
      </c>
      <c r="I68" s="241">
        <v>118.071494</v>
      </c>
      <c r="J68" s="230">
        <v>1.1215446126225861</v>
      </c>
      <c r="K68" s="243">
        <v>129.17100600000001</v>
      </c>
      <c r="L68" s="241">
        <v>115.876672</v>
      </c>
      <c r="M68" s="230">
        <v>1.1147283035536264</v>
      </c>
      <c r="N68" s="243">
        <v>127.753787</v>
      </c>
      <c r="O68" s="241">
        <v>112.971008</v>
      </c>
      <c r="P68" s="230">
        <v>1.1308546259939543</v>
      </c>
      <c r="Q68" s="243">
        <v>127.234544</v>
      </c>
      <c r="R68" s="241">
        <v>109.94477500000001</v>
      </c>
      <c r="S68" s="230">
        <v>1.1572586691818687</v>
      </c>
      <c r="T68" s="243">
        <v>122.28999</v>
      </c>
      <c r="U68" s="241">
        <v>106.87203700000001</v>
      </c>
      <c r="V68" s="230">
        <v>1.144265548152694</v>
      </c>
      <c r="W68" s="243">
        <v>119.007107</v>
      </c>
      <c r="X68" s="241">
        <v>104.10709799999999</v>
      </c>
      <c r="Y68" s="230">
        <v>1.1431219319935324</v>
      </c>
      <c r="Z68" s="243">
        <v>115.52454</v>
      </c>
      <c r="AA68" s="241">
        <v>101.199226</v>
      </c>
      <c r="AB68" s="230">
        <v>1.1415555688143306</v>
      </c>
      <c r="AC68" s="243">
        <v>113.284982</v>
      </c>
      <c r="AD68" s="241">
        <v>98.327903000000006</v>
      </c>
      <c r="AE68" s="230">
        <v>1.1521142884538074</v>
      </c>
      <c r="AF68" s="243">
        <v>109.75996499999999</v>
      </c>
      <c r="AG68" s="241">
        <v>95.692311000000004</v>
      </c>
      <c r="AH68" s="230">
        <v>1.1470092408991981</v>
      </c>
      <c r="AI68" s="243">
        <v>107.110347</v>
      </c>
      <c r="AJ68" s="243">
        <v>92.891098999999997</v>
      </c>
      <c r="AK68" s="230">
        <v>1.1530743865997324</v>
      </c>
      <c r="AL68" s="243">
        <v>104.266828</v>
      </c>
      <c r="AM68" s="243">
        <v>89.785365999999996</v>
      </c>
      <c r="AN68" s="230">
        <v>1.161289780786771</v>
      </c>
      <c r="AO68" s="243">
        <v>101.470969</v>
      </c>
      <c r="AP68" s="243">
        <v>87.114718999999994</v>
      </c>
      <c r="AQ68" s="230">
        <v>1.1647970648909516</v>
      </c>
      <c r="AR68" s="243">
        <v>98.375649999999993</v>
      </c>
      <c r="AS68" s="243">
        <v>84.139664999999994</v>
      </c>
      <c r="AT68" s="230">
        <v>1.1691946955101378</v>
      </c>
      <c r="AU68" s="243">
        <v>97.005685999999997</v>
      </c>
      <c r="AV68" s="243">
        <v>81.153150999999994</v>
      </c>
      <c r="AW68" s="230">
        <v>1.1953409671055164</v>
      </c>
      <c r="AX68" s="243">
        <v>93.446927000000002</v>
      </c>
      <c r="AY68" s="243">
        <v>78.476068999999995</v>
      </c>
      <c r="AZ68" s="230">
        <v>1.1907697236975519</v>
      </c>
      <c r="BA68" s="243">
        <v>90.106082000000001</v>
      </c>
      <c r="BB68" s="243">
        <v>75.684408000000005</v>
      </c>
      <c r="BC68" s="230">
        <v>1.1905501328622401</v>
      </c>
      <c r="BD68" s="243">
        <v>87.434753999999998</v>
      </c>
      <c r="BE68" s="243">
        <v>73.052728999999999</v>
      </c>
      <c r="BF68" s="230">
        <v>1.1968718376010292</v>
      </c>
      <c r="BG68" s="243">
        <v>83.550340000000006</v>
      </c>
      <c r="BH68" s="243">
        <v>70.624435000000005</v>
      </c>
      <c r="BI68" s="230">
        <v>1.1830231279018373</v>
      </c>
      <c r="BJ68" s="243">
        <v>78.328739999999996</v>
      </c>
      <c r="BK68" s="243">
        <v>68.028651999999994</v>
      </c>
      <c r="BL68" s="230">
        <v>1.1514080861105407</v>
      </c>
      <c r="BM68" s="243">
        <v>76.394124000000005</v>
      </c>
      <c r="BN68" s="243">
        <v>65.128904000000006</v>
      </c>
      <c r="BO68" s="230">
        <v>1.172968057315996</v>
      </c>
      <c r="BP68" s="243">
        <v>74.118440000000007</v>
      </c>
      <c r="BQ68" s="243">
        <v>62.169825000000003</v>
      </c>
      <c r="BR68" s="230">
        <v>1.1921931580151626</v>
      </c>
      <c r="BS68" s="243">
        <v>71.515203</v>
      </c>
      <c r="BT68" s="243">
        <v>58.832689999999999</v>
      </c>
      <c r="BU68" s="230">
        <v>1.2155691504162056</v>
      </c>
    </row>
    <row r="69" spans="1:73" s="141" customFormat="1" x14ac:dyDescent="0.2">
      <c r="A69" s="200" t="s">
        <v>383</v>
      </c>
      <c r="B69" s="201" t="s">
        <v>253</v>
      </c>
      <c r="C69" s="201" t="s">
        <v>266</v>
      </c>
      <c r="D69" s="202" t="s">
        <v>106</v>
      </c>
      <c r="E69" s="243" t="e">
        <v>#N/A</v>
      </c>
      <c r="F69" s="241">
        <v>0.51753800000000005</v>
      </c>
      <c r="G69" s="230" t="e">
        <v>#N/A</v>
      </c>
      <c r="H69" s="243">
        <v>1.278594</v>
      </c>
      <c r="I69" s="241">
        <v>0.49140699999999998</v>
      </c>
      <c r="J69" s="230">
        <v>2.6019043277771785</v>
      </c>
      <c r="K69" s="243">
        <v>1.5227010000000001</v>
      </c>
      <c r="L69" s="241">
        <v>0.474692</v>
      </c>
      <c r="M69" s="230">
        <v>3.2077662989896609</v>
      </c>
      <c r="N69" s="243">
        <v>1.690032</v>
      </c>
      <c r="O69" s="241">
        <v>0.47981800000000002</v>
      </c>
      <c r="P69" s="230">
        <v>3.5222355142991715</v>
      </c>
      <c r="Q69" s="243">
        <v>1.815869</v>
      </c>
      <c r="R69" s="241">
        <v>0.49589</v>
      </c>
      <c r="S69" s="230">
        <v>3.6618383109157273</v>
      </c>
      <c r="T69" s="243">
        <v>1.5678339999999999</v>
      </c>
      <c r="U69" s="241">
        <v>0.51486799999999999</v>
      </c>
      <c r="V69" s="230">
        <v>3.0451183604341305</v>
      </c>
      <c r="W69" s="243">
        <v>1.534888</v>
      </c>
      <c r="X69" s="241">
        <v>0.480128</v>
      </c>
      <c r="Y69" s="230">
        <v>3.1968308451079714</v>
      </c>
      <c r="Z69" s="243">
        <v>1.423475</v>
      </c>
      <c r="AA69" s="241">
        <v>0.48214499999999999</v>
      </c>
      <c r="AB69" s="230">
        <v>2.9523794709060556</v>
      </c>
      <c r="AC69" s="243">
        <v>1.3271520000000001</v>
      </c>
      <c r="AD69" s="241">
        <v>0.47783100000000001</v>
      </c>
      <c r="AE69" s="230">
        <v>2.7774506049209871</v>
      </c>
      <c r="AF69" s="243">
        <v>1.155583</v>
      </c>
      <c r="AG69" s="241">
        <v>0.48675000000000002</v>
      </c>
      <c r="AH69" s="230">
        <v>2.3740790960451976</v>
      </c>
      <c r="AI69" s="243">
        <v>1.115253</v>
      </c>
      <c r="AJ69" s="243">
        <v>0.46698499999999998</v>
      </c>
      <c r="AK69" s="230">
        <v>2.3881987644142746</v>
      </c>
      <c r="AL69" s="243">
        <v>1.072654</v>
      </c>
      <c r="AM69" s="243">
        <v>0.52125600000000005</v>
      </c>
      <c r="AN69" s="230">
        <v>2.0578257132771611</v>
      </c>
      <c r="AO69" s="243">
        <v>1.107845</v>
      </c>
      <c r="AP69" s="243">
        <v>0.52737299999999998</v>
      </c>
      <c r="AQ69" s="230">
        <v>2.1006858523284277</v>
      </c>
      <c r="AR69" s="243">
        <v>1.211076</v>
      </c>
      <c r="AS69" s="243">
        <v>0.52760899999999999</v>
      </c>
      <c r="AT69" s="230">
        <v>2.2954043619422717</v>
      </c>
      <c r="AU69" s="243">
        <v>1.26231</v>
      </c>
      <c r="AV69" s="243">
        <v>0.52306600000000003</v>
      </c>
      <c r="AW69" s="230">
        <v>2.4132901010579926</v>
      </c>
      <c r="AX69" s="243">
        <v>1.3149010000000001</v>
      </c>
      <c r="AY69" s="243">
        <v>0.520729</v>
      </c>
      <c r="AZ69" s="230">
        <v>2.5251157511872782</v>
      </c>
      <c r="BA69" s="243">
        <v>1.291633</v>
      </c>
      <c r="BB69" s="243">
        <v>0.48107299999999997</v>
      </c>
      <c r="BC69" s="230">
        <v>2.6849002126496395</v>
      </c>
      <c r="BD69" s="243">
        <v>1.2479340000000001</v>
      </c>
      <c r="BE69" s="243">
        <v>0.465393</v>
      </c>
      <c r="BF69" s="230">
        <v>2.6814627637287196</v>
      </c>
      <c r="BG69" s="243">
        <v>1.1038730000000001</v>
      </c>
      <c r="BH69" s="243">
        <v>0.47919899999999999</v>
      </c>
      <c r="BI69" s="230">
        <v>2.3035795149822937</v>
      </c>
      <c r="BJ69" s="243">
        <v>1.1281620000000001</v>
      </c>
      <c r="BK69" s="243">
        <v>0.456401</v>
      </c>
      <c r="BL69" s="230">
        <v>2.4718657496368328</v>
      </c>
      <c r="BM69" s="243">
        <v>1.0986359999999999</v>
      </c>
      <c r="BN69" s="243">
        <v>0.46182699999999999</v>
      </c>
      <c r="BO69" s="230">
        <v>2.3788907967702193</v>
      </c>
      <c r="BP69" s="243">
        <v>1.1416850000000001</v>
      </c>
      <c r="BQ69" s="243">
        <v>0.43858200000000003</v>
      </c>
      <c r="BR69" s="230">
        <v>2.6031278073427546</v>
      </c>
      <c r="BS69" s="243">
        <v>1.1280490000000001</v>
      </c>
      <c r="BT69" s="243">
        <v>0.41530099999999998</v>
      </c>
      <c r="BU69" s="230">
        <v>2.7162202836015328</v>
      </c>
    </row>
    <row r="70" spans="1:73" s="141" customFormat="1" x14ac:dyDescent="0.2">
      <c r="A70" s="200" t="s">
        <v>384</v>
      </c>
      <c r="B70" s="201" t="s">
        <v>253</v>
      </c>
      <c r="C70" s="201" t="s">
        <v>266</v>
      </c>
      <c r="D70" s="202" t="s">
        <v>113</v>
      </c>
      <c r="E70" s="243" t="e">
        <v>#N/A</v>
      </c>
      <c r="F70" s="241">
        <v>0.58835999999999999</v>
      </c>
      <c r="G70" s="230" t="e">
        <v>#N/A</v>
      </c>
      <c r="H70" s="243">
        <v>1.6891400000000001</v>
      </c>
      <c r="I70" s="241">
        <v>0.64498</v>
      </c>
      <c r="J70" s="230">
        <v>2.6189029117181928</v>
      </c>
      <c r="K70" s="243">
        <v>1.972847</v>
      </c>
      <c r="L70" s="241">
        <v>0.67935999999999996</v>
      </c>
      <c r="M70" s="230">
        <v>2.9039787447008951</v>
      </c>
      <c r="N70" s="243">
        <v>1.7518929999999999</v>
      </c>
      <c r="O70" s="241">
        <v>0.65699799999999997</v>
      </c>
      <c r="P70" s="230">
        <v>2.6665119224107228</v>
      </c>
      <c r="Q70" s="243">
        <v>1.8554310000000001</v>
      </c>
      <c r="R70" s="241">
        <v>0.67352900000000004</v>
      </c>
      <c r="S70" s="230">
        <v>2.7547900684306095</v>
      </c>
      <c r="T70" s="243">
        <v>1.968332</v>
      </c>
      <c r="U70" s="241">
        <v>0.647123</v>
      </c>
      <c r="V70" s="230">
        <v>3.0416659584035801</v>
      </c>
      <c r="W70" s="243">
        <v>1.88487</v>
      </c>
      <c r="X70" s="241">
        <v>0.63373000000000002</v>
      </c>
      <c r="Y70" s="230">
        <v>2.9742477080144543</v>
      </c>
      <c r="Z70" s="243">
        <v>1.841326</v>
      </c>
      <c r="AA70" s="241">
        <v>0.62898100000000001</v>
      </c>
      <c r="AB70" s="230">
        <v>2.9274747567891559</v>
      </c>
      <c r="AC70" s="243">
        <v>2.0073780000000001</v>
      </c>
      <c r="AD70" s="241">
        <v>0.60940399999999995</v>
      </c>
      <c r="AE70" s="230">
        <v>3.2940020085198003</v>
      </c>
      <c r="AF70" s="243">
        <v>1.8640639999999999</v>
      </c>
      <c r="AG70" s="241">
        <v>0.58290500000000001</v>
      </c>
      <c r="AH70" s="230">
        <v>3.1978864480489957</v>
      </c>
      <c r="AI70" s="243">
        <v>1.5144660000000001</v>
      </c>
      <c r="AJ70" s="243">
        <v>0.55436099999999999</v>
      </c>
      <c r="AK70" s="230">
        <v>2.7319129592449687</v>
      </c>
      <c r="AL70" s="243">
        <v>1.5254380000000001</v>
      </c>
      <c r="AM70" s="243">
        <v>0.51787399999999995</v>
      </c>
      <c r="AN70" s="230">
        <v>2.9455774956842791</v>
      </c>
      <c r="AO70" s="243">
        <v>1.5662450000000001</v>
      </c>
      <c r="AP70" s="243">
        <v>0.48588100000000001</v>
      </c>
      <c r="AQ70" s="230">
        <v>3.2235156344866338</v>
      </c>
      <c r="AR70" s="243">
        <v>1.5000519999999999</v>
      </c>
      <c r="AS70" s="243">
        <v>0.51413799999999998</v>
      </c>
      <c r="AT70" s="230">
        <v>2.9176057789931886</v>
      </c>
      <c r="AU70" s="243">
        <v>1.4432419999999999</v>
      </c>
      <c r="AV70" s="243">
        <v>0.48513400000000001</v>
      </c>
      <c r="AW70" s="230">
        <v>2.9749347602930323</v>
      </c>
      <c r="AX70" s="243">
        <v>1.795641</v>
      </c>
      <c r="AY70" s="243">
        <v>0.50497899999999996</v>
      </c>
      <c r="AZ70" s="230">
        <v>3.5558726204456033</v>
      </c>
      <c r="BA70" s="243">
        <v>1.947306</v>
      </c>
      <c r="BB70" s="243">
        <v>0.51056900000000005</v>
      </c>
      <c r="BC70" s="230">
        <v>3.8139918404760174</v>
      </c>
      <c r="BD70" s="243">
        <v>1.9602710000000001</v>
      </c>
      <c r="BE70" s="243">
        <v>0.501162</v>
      </c>
      <c r="BF70" s="230">
        <v>3.9114517860492217</v>
      </c>
      <c r="BG70" s="243">
        <v>2.0391780000000002</v>
      </c>
      <c r="BH70" s="243">
        <v>0.49383300000000002</v>
      </c>
      <c r="BI70" s="230">
        <v>4.1292866211857042</v>
      </c>
      <c r="BJ70" s="243">
        <v>2.1572849999999999</v>
      </c>
      <c r="BK70" s="243">
        <v>0.52025600000000005</v>
      </c>
      <c r="BL70" s="230">
        <v>4.146583604994464</v>
      </c>
      <c r="BM70" s="243">
        <v>1.9135880000000001</v>
      </c>
      <c r="BN70" s="243">
        <v>0.51386399999999999</v>
      </c>
      <c r="BO70" s="230">
        <v>3.7239191692743607</v>
      </c>
      <c r="BP70" s="243">
        <v>1.907038</v>
      </c>
      <c r="BQ70" s="243">
        <v>0.50058800000000003</v>
      </c>
      <c r="BR70" s="230">
        <v>3.8095959152037202</v>
      </c>
      <c r="BS70" s="243">
        <v>1.837016</v>
      </c>
      <c r="BT70" s="243">
        <v>0.51556599999999997</v>
      </c>
      <c r="BU70" s="230">
        <v>3.5631054026060682</v>
      </c>
    </row>
    <row r="71" spans="1:73" s="141" customFormat="1" x14ac:dyDescent="0.2">
      <c r="A71" s="200" t="s">
        <v>385</v>
      </c>
      <c r="B71" s="201" t="s">
        <v>253</v>
      </c>
      <c r="C71" s="201" t="s">
        <v>266</v>
      </c>
      <c r="D71" s="202" t="s">
        <v>107</v>
      </c>
      <c r="E71" s="243" t="e">
        <v>#N/A</v>
      </c>
      <c r="F71" s="241">
        <v>79.628007999999994</v>
      </c>
      <c r="G71" s="230" t="e">
        <v>#N/A</v>
      </c>
      <c r="H71" s="243">
        <v>307.14657299999999</v>
      </c>
      <c r="I71" s="241">
        <v>79.720595000000003</v>
      </c>
      <c r="J71" s="230">
        <v>3.8527882663193869</v>
      </c>
      <c r="K71" s="243">
        <v>298.737101</v>
      </c>
      <c r="L71" s="241">
        <v>78.588781999999995</v>
      </c>
      <c r="M71" s="230">
        <v>3.801269002998418</v>
      </c>
      <c r="N71" s="243">
        <v>289.30940700000002</v>
      </c>
      <c r="O71" s="241">
        <v>76.768049000000005</v>
      </c>
      <c r="P71" s="230">
        <v>3.7686174231157028</v>
      </c>
      <c r="Q71" s="243">
        <v>287.54997300000002</v>
      </c>
      <c r="R71" s="241">
        <v>74.774028999999999</v>
      </c>
      <c r="S71" s="230">
        <v>3.8455861860807317</v>
      </c>
      <c r="T71" s="243">
        <v>290.35119200000003</v>
      </c>
      <c r="U71" s="241">
        <v>72.891803999999993</v>
      </c>
      <c r="V71" s="230">
        <v>3.9833174111042724</v>
      </c>
      <c r="W71" s="243">
        <v>289.92620499999998</v>
      </c>
      <c r="X71" s="241">
        <v>70.714055999999999</v>
      </c>
      <c r="Y71" s="230">
        <v>4.0999798540759702</v>
      </c>
      <c r="Z71" s="243">
        <v>290.29852499999998</v>
      </c>
      <c r="AA71" s="241">
        <v>68.841115000000002</v>
      </c>
      <c r="AB71" s="230">
        <v>4.2169352573676351</v>
      </c>
      <c r="AC71" s="243">
        <v>283.22098099999999</v>
      </c>
      <c r="AD71" s="241">
        <v>66.357943000000006</v>
      </c>
      <c r="AE71" s="230">
        <v>4.2680795726293077</v>
      </c>
      <c r="AF71" s="243">
        <v>275.25009699999998</v>
      </c>
      <c r="AG71" s="241">
        <v>64.106658999999993</v>
      </c>
      <c r="AH71" s="230">
        <v>4.2936272345748048</v>
      </c>
      <c r="AI71" s="243">
        <v>265.71470699999998</v>
      </c>
      <c r="AJ71" s="243">
        <v>61.732883000000001</v>
      </c>
      <c r="AK71" s="230">
        <v>4.3042653135120865</v>
      </c>
      <c r="AL71" s="243">
        <v>259.76988399999999</v>
      </c>
      <c r="AM71" s="243">
        <v>58.903255000000001</v>
      </c>
      <c r="AN71" s="230">
        <v>4.4101108504105584</v>
      </c>
      <c r="AO71" s="243">
        <v>255.43339399999999</v>
      </c>
      <c r="AP71" s="243">
        <v>56.919941000000001</v>
      </c>
      <c r="AQ71" s="230">
        <v>4.4875906319017442</v>
      </c>
      <c r="AR71" s="243">
        <v>252.91201599999999</v>
      </c>
      <c r="AS71" s="243">
        <v>54.618482999999998</v>
      </c>
      <c r="AT71" s="230">
        <v>4.6305206975448217</v>
      </c>
      <c r="AU71" s="243">
        <v>249.61002500000001</v>
      </c>
      <c r="AV71" s="243">
        <v>52.692545000000003</v>
      </c>
      <c r="AW71" s="230">
        <v>4.7371032277905725</v>
      </c>
      <c r="AX71" s="243">
        <v>244.272155</v>
      </c>
      <c r="AY71" s="243">
        <v>50.919682999999999</v>
      </c>
      <c r="AZ71" s="230">
        <v>4.7972049433222121</v>
      </c>
      <c r="BA71" s="243">
        <v>237.140006</v>
      </c>
      <c r="BB71" s="243">
        <v>48.912382000000001</v>
      </c>
      <c r="BC71" s="230">
        <v>4.8482612439525026</v>
      </c>
      <c r="BD71" s="243">
        <v>222.14386300000001</v>
      </c>
      <c r="BE71" s="243">
        <v>46.279031000000003</v>
      </c>
      <c r="BF71" s="230">
        <v>4.8000975430967863</v>
      </c>
      <c r="BG71" s="243">
        <v>208.83681100000001</v>
      </c>
      <c r="BH71" s="243">
        <v>44.233223000000002</v>
      </c>
      <c r="BI71" s="230">
        <v>4.7212659814547084</v>
      </c>
      <c r="BJ71" s="243">
        <v>191.28435500000001</v>
      </c>
      <c r="BK71" s="243">
        <v>41.978968999999999</v>
      </c>
      <c r="BL71" s="230">
        <v>4.5566711035709337</v>
      </c>
      <c r="BM71" s="243">
        <v>178.25664699999999</v>
      </c>
      <c r="BN71" s="243">
        <v>39.938374000000003</v>
      </c>
      <c r="BO71" s="230">
        <v>4.4632925466620144</v>
      </c>
      <c r="BP71" s="243">
        <v>168.997794</v>
      </c>
      <c r="BQ71" s="243">
        <v>38.891494000000002</v>
      </c>
      <c r="BR71" s="230">
        <v>4.3453664701078338</v>
      </c>
      <c r="BS71" s="243">
        <v>165.02183099999999</v>
      </c>
      <c r="BT71" s="243">
        <v>37.863923</v>
      </c>
      <c r="BU71" s="230">
        <v>4.3582866730423042</v>
      </c>
    </row>
    <row r="72" spans="1:73" s="141" customFormat="1" x14ac:dyDescent="0.2">
      <c r="A72" s="200" t="s">
        <v>386</v>
      </c>
      <c r="B72" s="201" t="s">
        <v>253</v>
      </c>
      <c r="C72" s="201" t="s">
        <v>266</v>
      </c>
      <c r="D72" s="202" t="s">
        <v>279</v>
      </c>
      <c r="E72" s="243" t="e">
        <v>#N/A</v>
      </c>
      <c r="F72" s="241">
        <v>6.341577</v>
      </c>
      <c r="G72" s="230" t="e">
        <v>#N/A</v>
      </c>
      <c r="H72" s="243">
        <v>20.616094</v>
      </c>
      <c r="I72" s="241">
        <v>6.200056</v>
      </c>
      <c r="J72" s="230">
        <v>3.3251464180323533</v>
      </c>
      <c r="K72" s="243">
        <v>21.168063</v>
      </c>
      <c r="L72" s="241">
        <v>6.0468359999999999</v>
      </c>
      <c r="M72" s="230">
        <v>3.5006841594513229</v>
      </c>
      <c r="N72" s="243">
        <v>20.582592000000002</v>
      </c>
      <c r="O72" s="241">
        <v>5.8933609999999996</v>
      </c>
      <c r="P72" s="230">
        <v>3.4925048711592592</v>
      </c>
      <c r="Q72" s="243">
        <v>21.094338</v>
      </c>
      <c r="R72" s="241">
        <v>5.793425</v>
      </c>
      <c r="S72" s="230">
        <v>3.641082433966091</v>
      </c>
      <c r="T72" s="243">
        <v>21.143287999999998</v>
      </c>
      <c r="U72" s="241">
        <v>5.7716880000000002</v>
      </c>
      <c r="V72" s="230">
        <v>3.6632763240147419</v>
      </c>
      <c r="W72" s="243">
        <v>20.973610999999998</v>
      </c>
      <c r="X72" s="241">
        <v>5.6256680000000001</v>
      </c>
      <c r="Y72" s="230">
        <v>3.7281992111870088</v>
      </c>
      <c r="Z72" s="243">
        <v>20.860707000000001</v>
      </c>
      <c r="AA72" s="241">
        <v>5.5796020000000004</v>
      </c>
      <c r="AB72" s="230">
        <v>3.7387446273049583</v>
      </c>
      <c r="AC72" s="243">
        <v>21.310969</v>
      </c>
      <c r="AD72" s="241">
        <v>5.5861890000000001</v>
      </c>
      <c r="AE72" s="230">
        <v>3.8149387713161871</v>
      </c>
      <c r="AF72" s="243">
        <v>21.621410999999998</v>
      </c>
      <c r="AG72" s="241">
        <v>5.4599169999999999</v>
      </c>
      <c r="AH72" s="230">
        <v>3.9600255828064785</v>
      </c>
      <c r="AI72" s="243">
        <v>22.244641999999999</v>
      </c>
      <c r="AJ72" s="243">
        <v>5.5328049999999998</v>
      </c>
      <c r="AK72" s="230">
        <v>4.0204999091780751</v>
      </c>
      <c r="AL72" s="243">
        <v>22.353618999999998</v>
      </c>
      <c r="AM72" s="243">
        <v>5.6604159999999997</v>
      </c>
      <c r="AN72" s="230">
        <v>3.9491123973927005</v>
      </c>
      <c r="AO72" s="243">
        <v>22.601737</v>
      </c>
      <c r="AP72" s="243">
        <v>5.6416089999999999</v>
      </c>
      <c r="AQ72" s="230">
        <v>4.0062572574597066</v>
      </c>
      <c r="AR72" s="243">
        <v>22.598531000000001</v>
      </c>
      <c r="AS72" s="243">
        <v>5.4700639999999998</v>
      </c>
      <c r="AT72" s="230">
        <v>4.1313101638298937</v>
      </c>
      <c r="AU72" s="243">
        <v>22.510542999999998</v>
      </c>
      <c r="AV72" s="243">
        <v>5.5382420000000003</v>
      </c>
      <c r="AW72" s="230">
        <v>4.064564712051224</v>
      </c>
      <c r="AX72" s="243">
        <v>22.335965000000002</v>
      </c>
      <c r="AY72" s="243">
        <v>5.4718249999999999</v>
      </c>
      <c r="AZ72" s="230">
        <v>4.0819954951044677</v>
      </c>
      <c r="BA72" s="243">
        <v>22.393846</v>
      </c>
      <c r="BB72" s="243">
        <v>5.3551039999999999</v>
      </c>
      <c r="BC72" s="230">
        <v>4.181776114898982</v>
      </c>
      <c r="BD72" s="243">
        <v>22.688507999999999</v>
      </c>
      <c r="BE72" s="243">
        <v>5.2996990000000004</v>
      </c>
      <c r="BF72" s="230">
        <v>4.2810936998497455</v>
      </c>
      <c r="BG72" s="243">
        <v>22.799188000000001</v>
      </c>
      <c r="BH72" s="243">
        <v>5.4063280000000002</v>
      </c>
      <c r="BI72" s="230">
        <v>4.217130000251557</v>
      </c>
      <c r="BJ72" s="243">
        <v>22.450887999999999</v>
      </c>
      <c r="BK72" s="243">
        <v>5.4157529999999996</v>
      </c>
      <c r="BL72" s="230">
        <v>4.1454785696467322</v>
      </c>
      <c r="BM72" s="243">
        <v>22.179876</v>
      </c>
      <c r="BN72" s="243">
        <v>5.3432040000000001</v>
      </c>
      <c r="BO72" s="230">
        <v>4.1510442049377119</v>
      </c>
      <c r="BP72" s="243">
        <v>22.228145000000001</v>
      </c>
      <c r="BQ72" s="243">
        <v>5.3582090000000004</v>
      </c>
      <c r="BR72" s="230">
        <v>4.1484281408209345</v>
      </c>
      <c r="BS72" s="243">
        <v>21.436720000000001</v>
      </c>
      <c r="BT72" s="243">
        <v>5.3392569999999999</v>
      </c>
      <c r="BU72" s="230">
        <v>4.0149256722424118</v>
      </c>
    </row>
    <row r="73" spans="1:73" s="141" customFormat="1" x14ac:dyDescent="0.2">
      <c r="A73" s="200" t="s">
        <v>387</v>
      </c>
      <c r="B73" s="201" t="s">
        <v>253</v>
      </c>
      <c r="C73" s="201" t="s">
        <v>266</v>
      </c>
      <c r="D73" s="202" t="s">
        <v>108</v>
      </c>
      <c r="E73" s="243" t="e">
        <v>#N/A</v>
      </c>
      <c r="F73" s="241">
        <v>6.208812</v>
      </c>
      <c r="G73" s="230" t="e">
        <v>#N/A</v>
      </c>
      <c r="H73" s="243">
        <v>17.456534999999999</v>
      </c>
      <c r="I73" s="241">
        <v>6.1226900000000004</v>
      </c>
      <c r="J73" s="230">
        <v>2.8511218108380465</v>
      </c>
      <c r="K73" s="243">
        <v>17.993077</v>
      </c>
      <c r="L73" s="241">
        <v>6.2452959999999997</v>
      </c>
      <c r="M73" s="230">
        <v>2.881060721541461</v>
      </c>
      <c r="N73" s="243">
        <v>18.323653</v>
      </c>
      <c r="O73" s="241">
        <v>6.27956</v>
      </c>
      <c r="P73" s="230">
        <v>2.9179835848371543</v>
      </c>
      <c r="Q73" s="243">
        <v>18.242362</v>
      </c>
      <c r="R73" s="241">
        <v>6.2212290000000001</v>
      </c>
      <c r="S73" s="230">
        <v>2.932276243166744</v>
      </c>
      <c r="T73" s="243">
        <v>18.294813000000001</v>
      </c>
      <c r="U73" s="241">
        <v>6.2264150000000003</v>
      </c>
      <c r="V73" s="230">
        <v>2.9382578899736043</v>
      </c>
      <c r="W73" s="243">
        <v>19.61271</v>
      </c>
      <c r="X73" s="241">
        <v>6.3296299999999999</v>
      </c>
      <c r="Y73" s="230">
        <v>3.0985555237825908</v>
      </c>
      <c r="Z73" s="243">
        <v>20.150687000000001</v>
      </c>
      <c r="AA73" s="241">
        <v>6.1890980000000004</v>
      </c>
      <c r="AB73" s="230">
        <v>3.2558358261575435</v>
      </c>
      <c r="AC73" s="243">
        <v>20.448354999999999</v>
      </c>
      <c r="AD73" s="241">
        <v>6.158061</v>
      </c>
      <c r="AE73" s="230">
        <v>3.3205833784368162</v>
      </c>
      <c r="AF73" s="243">
        <v>21.084486999999999</v>
      </c>
      <c r="AG73" s="241">
        <v>6.1052400000000002</v>
      </c>
      <c r="AH73" s="230">
        <v>3.4535066598528474</v>
      </c>
      <c r="AI73" s="243">
        <v>22.392181999999998</v>
      </c>
      <c r="AJ73" s="243">
        <v>6.0738919999999998</v>
      </c>
      <c r="AK73" s="230">
        <v>3.6866282772232366</v>
      </c>
      <c r="AL73" s="243">
        <v>22.051645000000001</v>
      </c>
      <c r="AM73" s="243">
        <v>5.9695549999999997</v>
      </c>
      <c r="AN73" s="230">
        <v>3.6940182308396525</v>
      </c>
      <c r="AO73" s="243">
        <v>22.968629</v>
      </c>
      <c r="AP73" s="243">
        <v>5.9947290000000004</v>
      </c>
      <c r="AQ73" s="230">
        <v>3.8314707804139267</v>
      </c>
      <c r="AR73" s="243">
        <v>24.701004000000001</v>
      </c>
      <c r="AS73" s="243">
        <v>5.9177619999999997</v>
      </c>
      <c r="AT73" s="230">
        <v>4.1740448500632503</v>
      </c>
      <c r="AU73" s="243">
        <v>25.879137</v>
      </c>
      <c r="AV73" s="243">
        <v>5.8993019999999996</v>
      </c>
      <c r="AW73" s="230">
        <v>4.3868133891094239</v>
      </c>
      <c r="AX73" s="243">
        <v>26.254913999999999</v>
      </c>
      <c r="AY73" s="243">
        <v>5.7192460000000001</v>
      </c>
      <c r="AZ73" s="230">
        <v>4.5906250579184738</v>
      </c>
      <c r="BA73" s="243">
        <v>26.859283999999999</v>
      </c>
      <c r="BB73" s="243">
        <v>5.6248589999999998</v>
      </c>
      <c r="BC73" s="230">
        <v>4.7751035181504102</v>
      </c>
      <c r="BD73" s="243">
        <v>26.659490999999999</v>
      </c>
      <c r="BE73" s="243">
        <v>5.5557780000000001</v>
      </c>
      <c r="BF73" s="230">
        <v>4.7985162474094532</v>
      </c>
      <c r="BG73" s="243">
        <v>26.335902000000001</v>
      </c>
      <c r="BH73" s="243">
        <v>5.4712630000000004</v>
      </c>
      <c r="BI73" s="230">
        <v>4.8134958966512853</v>
      </c>
      <c r="BJ73" s="243">
        <v>26.666741999999999</v>
      </c>
      <c r="BK73" s="243">
        <v>5.4954260000000001</v>
      </c>
      <c r="BL73" s="230">
        <v>4.8525340892589579</v>
      </c>
      <c r="BM73" s="243">
        <v>26.327010000000001</v>
      </c>
      <c r="BN73" s="243">
        <v>5.5292199999999996</v>
      </c>
      <c r="BO73" s="230">
        <v>4.7614328965025816</v>
      </c>
      <c r="BP73" s="243">
        <v>26.480422000000001</v>
      </c>
      <c r="BQ73" s="243">
        <v>5.480442</v>
      </c>
      <c r="BR73" s="230">
        <v>4.8318040771164075</v>
      </c>
      <c r="BS73" s="243">
        <v>26.229658000000001</v>
      </c>
      <c r="BT73" s="243">
        <v>5.4042659999999998</v>
      </c>
      <c r="BU73" s="230">
        <v>4.8535098013310227</v>
      </c>
    </row>
    <row r="74" spans="1:73" s="141" customFormat="1" x14ac:dyDescent="0.2">
      <c r="A74" s="200" t="s">
        <v>388</v>
      </c>
      <c r="B74" s="201" t="s">
        <v>253</v>
      </c>
      <c r="C74" s="201" t="s">
        <v>266</v>
      </c>
      <c r="D74" s="202" t="s">
        <v>109</v>
      </c>
      <c r="E74" s="243" t="e">
        <v>#N/A</v>
      </c>
      <c r="F74" s="241">
        <v>3.4084129999999999</v>
      </c>
      <c r="G74" s="230" t="e">
        <v>#N/A</v>
      </c>
      <c r="H74" s="243">
        <v>4.802028</v>
      </c>
      <c r="I74" s="241">
        <v>3.3691360000000001</v>
      </c>
      <c r="J74" s="230">
        <v>1.4252995426720678</v>
      </c>
      <c r="K74" s="243">
        <v>5.0375629999999996</v>
      </c>
      <c r="L74" s="241">
        <v>3.3497279999999998</v>
      </c>
      <c r="M74" s="230">
        <v>1.5038722547024712</v>
      </c>
      <c r="N74" s="243">
        <v>5.0117440000000002</v>
      </c>
      <c r="O74" s="241">
        <v>3.315528</v>
      </c>
      <c r="P74" s="230">
        <v>1.5115975494702503</v>
      </c>
      <c r="Q74" s="243">
        <v>5.1106350000000003</v>
      </c>
      <c r="R74" s="241">
        <v>3.3254969999999999</v>
      </c>
      <c r="S74" s="230">
        <v>1.5368033710449898</v>
      </c>
      <c r="T74" s="243">
        <v>4.9540069999999998</v>
      </c>
      <c r="U74" s="241">
        <v>3.300189</v>
      </c>
      <c r="V74" s="230">
        <v>1.5011282687143068</v>
      </c>
      <c r="W74" s="243">
        <v>4.7819330000000004</v>
      </c>
      <c r="X74" s="241">
        <v>3.2751429999999999</v>
      </c>
      <c r="Y74" s="230">
        <v>1.4600684611328423</v>
      </c>
      <c r="Z74" s="243">
        <v>4.7350070000000004</v>
      </c>
      <c r="AA74" s="241">
        <v>3.251741</v>
      </c>
      <c r="AB74" s="230">
        <v>1.456145184994746</v>
      </c>
      <c r="AC74" s="243">
        <v>4.8916139999999997</v>
      </c>
      <c r="AD74" s="241">
        <v>3.249082</v>
      </c>
      <c r="AE74" s="230">
        <v>1.5055372563696452</v>
      </c>
      <c r="AF74" s="243">
        <v>4.9764879999999998</v>
      </c>
      <c r="AG74" s="241">
        <v>3.1876120000000001</v>
      </c>
      <c r="AH74" s="230">
        <v>1.5611962811032207</v>
      </c>
      <c r="AI74" s="243">
        <v>4.8423759999999998</v>
      </c>
      <c r="AJ74" s="243">
        <v>3.1794539999999998</v>
      </c>
      <c r="AK74" s="230">
        <v>1.5230212483023815</v>
      </c>
      <c r="AL74" s="243">
        <v>4.847092</v>
      </c>
      <c r="AM74" s="243">
        <v>3.1362749999999999</v>
      </c>
      <c r="AN74" s="230">
        <v>1.545493300172976</v>
      </c>
      <c r="AO74" s="243">
        <v>4.7477460000000002</v>
      </c>
      <c r="AP74" s="243">
        <v>3.0463200000000001</v>
      </c>
      <c r="AQ74" s="230">
        <v>1.5585184747498622</v>
      </c>
      <c r="AR74" s="243">
        <v>4.7141400000000004</v>
      </c>
      <c r="AS74" s="243">
        <v>3.010402</v>
      </c>
      <c r="AT74" s="230">
        <v>1.5659503282285889</v>
      </c>
      <c r="AU74" s="243">
        <v>4.4341790000000003</v>
      </c>
      <c r="AV74" s="243">
        <v>3.0086680000000001</v>
      </c>
      <c r="AW74" s="230">
        <v>1.4738013632610845</v>
      </c>
      <c r="AX74" s="243">
        <v>4.4785700000000004</v>
      </c>
      <c r="AY74" s="243">
        <v>2.9800209999999998</v>
      </c>
      <c r="AZ74" s="230">
        <v>1.5028652482650293</v>
      </c>
      <c r="BA74" s="243">
        <v>4.6554820000000001</v>
      </c>
      <c r="BB74" s="243">
        <v>2.9545780000000001</v>
      </c>
      <c r="BC74" s="230">
        <v>1.5756842432320284</v>
      </c>
      <c r="BD74" s="243">
        <v>4.8941090000000003</v>
      </c>
      <c r="BE74" s="243">
        <v>3.0953680000000001</v>
      </c>
      <c r="BF74" s="230">
        <v>1.5811073190651321</v>
      </c>
      <c r="BG74" s="243">
        <v>5.0005649999999999</v>
      </c>
      <c r="BH74" s="243">
        <v>3.1009120000000001</v>
      </c>
      <c r="BI74" s="230">
        <v>1.6126110640998519</v>
      </c>
      <c r="BJ74" s="243">
        <v>5.0319260000000003</v>
      </c>
      <c r="BK74" s="243">
        <v>3.1655730000000002</v>
      </c>
      <c r="BL74" s="230">
        <v>1.589578253289373</v>
      </c>
      <c r="BM74" s="243">
        <v>4.9115169999999999</v>
      </c>
      <c r="BN74" s="243">
        <v>3.1791740000000002</v>
      </c>
      <c r="BO74" s="230">
        <v>1.5449034875096486</v>
      </c>
      <c r="BP74" s="243">
        <v>4.708901</v>
      </c>
      <c r="BQ74" s="243">
        <v>3.2454070000000002</v>
      </c>
      <c r="BR74" s="230">
        <v>1.4509431328643834</v>
      </c>
      <c r="BS74" s="243">
        <v>4.6059799999999997</v>
      </c>
      <c r="BT74" s="243">
        <v>3.1899039999999999</v>
      </c>
      <c r="BU74" s="230">
        <v>1.4439243312651415</v>
      </c>
    </row>
    <row r="75" spans="1:73" s="141" customFormat="1" x14ac:dyDescent="0.2">
      <c r="A75" s="200" t="s">
        <v>389</v>
      </c>
      <c r="B75" s="201" t="s">
        <v>253</v>
      </c>
      <c r="C75" s="201" t="s">
        <v>266</v>
      </c>
      <c r="D75" s="202" t="s">
        <v>280</v>
      </c>
      <c r="E75" s="243" t="e">
        <v>#N/A</v>
      </c>
      <c r="F75" s="241">
        <v>0.78847</v>
      </c>
      <c r="G75" s="230" t="e">
        <v>#N/A</v>
      </c>
      <c r="H75" s="243">
        <v>2.8308460000000002</v>
      </c>
      <c r="I75" s="241">
        <v>0.73475299999999999</v>
      </c>
      <c r="J75" s="230">
        <v>3.8527859022011484</v>
      </c>
      <c r="K75" s="243">
        <v>2.8202959999999999</v>
      </c>
      <c r="L75" s="241">
        <v>0.71326599999999996</v>
      </c>
      <c r="M75" s="230">
        <v>3.9540592149352416</v>
      </c>
      <c r="N75" s="243">
        <v>2.6995689999999999</v>
      </c>
      <c r="O75" s="241">
        <v>0.68029200000000001</v>
      </c>
      <c r="P75" s="230">
        <v>3.9682503983583519</v>
      </c>
      <c r="Q75" s="243">
        <v>2.8275670000000002</v>
      </c>
      <c r="R75" s="241">
        <v>0.64659699999999998</v>
      </c>
      <c r="S75" s="230">
        <v>4.3729974002353869</v>
      </c>
      <c r="T75" s="243">
        <v>2.9149630000000002</v>
      </c>
      <c r="U75" s="241">
        <v>0.58482699999999999</v>
      </c>
      <c r="V75" s="230">
        <v>4.9843167295627602</v>
      </c>
      <c r="W75" s="243">
        <v>2.9704299999999999</v>
      </c>
      <c r="X75" s="241">
        <v>0.56172100000000003</v>
      </c>
      <c r="Y75" s="230">
        <v>5.2880878585632365</v>
      </c>
      <c r="Z75" s="243">
        <v>3.043317</v>
      </c>
      <c r="AA75" s="241">
        <v>0.54364199999999996</v>
      </c>
      <c r="AB75" s="230">
        <v>5.5980167095257549</v>
      </c>
      <c r="AC75" s="243">
        <v>3.010138</v>
      </c>
      <c r="AD75" s="241">
        <v>0.50680400000000003</v>
      </c>
      <c r="AE75" s="230">
        <v>5.9394519380273234</v>
      </c>
      <c r="AF75" s="243">
        <v>3.0050150000000002</v>
      </c>
      <c r="AG75" s="241">
        <v>0.49047200000000002</v>
      </c>
      <c r="AH75" s="230">
        <v>6.1267819569720601</v>
      </c>
      <c r="AI75" s="243">
        <v>3.0207820000000001</v>
      </c>
      <c r="AJ75" s="243">
        <v>0.51555099999999998</v>
      </c>
      <c r="AK75" s="230">
        <v>5.8593272052619438</v>
      </c>
      <c r="AL75" s="243">
        <v>3.099707</v>
      </c>
      <c r="AM75" s="243">
        <v>0.52368499999999996</v>
      </c>
      <c r="AN75" s="230">
        <v>5.9190295693021575</v>
      </c>
      <c r="AO75" s="243">
        <v>3.2464439999999999</v>
      </c>
      <c r="AP75" s="243">
        <v>0.501579</v>
      </c>
      <c r="AQ75" s="230">
        <v>6.4724480091869872</v>
      </c>
      <c r="AR75" s="243">
        <v>3.4682729999999999</v>
      </c>
      <c r="AS75" s="243">
        <v>0.48344700000000002</v>
      </c>
      <c r="AT75" s="230">
        <v>7.1740501026999857</v>
      </c>
      <c r="AU75" s="243">
        <v>3.4762149999999998</v>
      </c>
      <c r="AV75" s="243">
        <v>0.48576999999999998</v>
      </c>
      <c r="AW75" s="230">
        <v>7.1560923894023922</v>
      </c>
      <c r="AX75" s="243">
        <v>3.4170430000000001</v>
      </c>
      <c r="AY75" s="243">
        <v>0.44681999999999999</v>
      </c>
      <c r="AZ75" s="230">
        <v>7.6474710174119336</v>
      </c>
      <c r="BA75" s="243">
        <v>3.4067379999999998</v>
      </c>
      <c r="BB75" s="243">
        <v>0.43761299999999997</v>
      </c>
      <c r="BC75" s="230">
        <v>7.7848190067479717</v>
      </c>
      <c r="BD75" s="243">
        <v>3.2227229999999998</v>
      </c>
      <c r="BE75" s="243">
        <v>0.42956699999999998</v>
      </c>
      <c r="BF75" s="230">
        <v>7.5022592517581659</v>
      </c>
      <c r="BG75" s="243">
        <v>3.1920959999999998</v>
      </c>
      <c r="BH75" s="243">
        <v>0.41817199999999999</v>
      </c>
      <c r="BI75" s="230">
        <v>7.6334522636618427</v>
      </c>
      <c r="BJ75" s="243">
        <v>3.2166139999999999</v>
      </c>
      <c r="BK75" s="243">
        <v>0.40563100000000002</v>
      </c>
      <c r="BL75" s="230">
        <v>7.9299018073076262</v>
      </c>
      <c r="BM75" s="243">
        <v>3.3240980000000002</v>
      </c>
      <c r="BN75" s="243">
        <v>0.39120700000000003</v>
      </c>
      <c r="BO75" s="230">
        <v>8.49703098359692</v>
      </c>
      <c r="BP75" s="243">
        <v>3.192615</v>
      </c>
      <c r="BQ75" s="243">
        <v>0.35677399999999998</v>
      </c>
      <c r="BR75" s="230">
        <v>8.9485640769787036</v>
      </c>
      <c r="BS75" s="243">
        <v>3.1827299999999998</v>
      </c>
      <c r="BT75" s="243">
        <v>0.33287</v>
      </c>
      <c r="BU75" s="230">
        <v>9.5614804578363923</v>
      </c>
    </row>
    <row r="76" spans="1:73" s="141" customFormat="1" x14ac:dyDescent="0.2">
      <c r="A76" s="200" t="s">
        <v>390</v>
      </c>
      <c r="B76" s="201" t="s">
        <v>253</v>
      </c>
      <c r="C76" s="201" t="s">
        <v>266</v>
      </c>
      <c r="D76" s="202" t="s">
        <v>281</v>
      </c>
      <c r="E76" s="243" t="e">
        <v>#N/A</v>
      </c>
      <c r="F76" s="241">
        <v>7.2779790000000002</v>
      </c>
      <c r="G76" s="230" t="e">
        <v>#N/A</v>
      </c>
      <c r="H76" s="243">
        <v>19.832557999999999</v>
      </c>
      <c r="I76" s="241">
        <v>7.4980510000000002</v>
      </c>
      <c r="J76" s="230">
        <v>2.6450284213857707</v>
      </c>
      <c r="K76" s="243">
        <v>20.684888000000001</v>
      </c>
      <c r="L76" s="241">
        <v>7.7477879999999999</v>
      </c>
      <c r="M76" s="230">
        <v>2.669779813283482</v>
      </c>
      <c r="N76" s="243">
        <v>20.582166999999998</v>
      </c>
      <c r="O76" s="241">
        <v>7.743201</v>
      </c>
      <c r="P76" s="230">
        <v>2.6580954052464865</v>
      </c>
      <c r="Q76" s="243">
        <v>20.240071</v>
      </c>
      <c r="R76" s="241">
        <v>7.8452989999999998</v>
      </c>
      <c r="S76" s="230">
        <v>2.5798979745705042</v>
      </c>
      <c r="T76" s="243">
        <v>19.354771</v>
      </c>
      <c r="U76" s="241">
        <v>7.6272909999999996</v>
      </c>
      <c r="V76" s="230">
        <v>2.5375681877091094</v>
      </c>
      <c r="W76" s="243">
        <v>19.102094999999998</v>
      </c>
      <c r="X76" s="241">
        <v>7.4375479999999996</v>
      </c>
      <c r="Y76" s="230">
        <v>2.5683323321073019</v>
      </c>
      <c r="Z76" s="243">
        <v>18.105474000000001</v>
      </c>
      <c r="AA76" s="241">
        <v>7.132555</v>
      </c>
      <c r="AB76" s="230">
        <v>2.5384275340323348</v>
      </c>
      <c r="AC76" s="243">
        <v>18.571446000000002</v>
      </c>
      <c r="AD76" s="241">
        <v>6.7986969999999998</v>
      </c>
      <c r="AE76" s="230">
        <v>2.7316184262955097</v>
      </c>
      <c r="AF76" s="243">
        <v>19.385504000000001</v>
      </c>
      <c r="AG76" s="241">
        <v>6.556254</v>
      </c>
      <c r="AH76" s="230">
        <v>2.9567957556250875</v>
      </c>
      <c r="AI76" s="243">
        <v>19.752393000000001</v>
      </c>
      <c r="AJ76" s="243">
        <v>6.4547369999999997</v>
      </c>
      <c r="AK76" s="230">
        <v>3.060139088548457</v>
      </c>
      <c r="AL76" s="243">
        <v>19.982105000000001</v>
      </c>
      <c r="AM76" s="243">
        <v>6.26478</v>
      </c>
      <c r="AN76" s="230">
        <v>3.1895940479953007</v>
      </c>
      <c r="AO76" s="243">
        <v>20.010414000000001</v>
      </c>
      <c r="AP76" s="243">
        <v>6.0447009999999999</v>
      </c>
      <c r="AQ76" s="230">
        <v>3.3104059241309041</v>
      </c>
      <c r="AR76" s="243">
        <v>19.811686000000002</v>
      </c>
      <c r="AS76" s="243">
        <v>5.9619739999999997</v>
      </c>
      <c r="AT76" s="230">
        <v>3.3230077823217616</v>
      </c>
      <c r="AU76" s="243">
        <v>19.191996</v>
      </c>
      <c r="AV76" s="243">
        <v>5.9527279999999996</v>
      </c>
      <c r="AW76" s="230">
        <v>3.2240673519771104</v>
      </c>
      <c r="AX76" s="243">
        <v>19.630856999999999</v>
      </c>
      <c r="AY76" s="243">
        <v>5.899661</v>
      </c>
      <c r="AZ76" s="230">
        <v>3.3274550859786687</v>
      </c>
      <c r="BA76" s="243">
        <v>19.208917</v>
      </c>
      <c r="BB76" s="243">
        <v>5.7980369999999999</v>
      </c>
      <c r="BC76" s="230">
        <v>3.3130035217091578</v>
      </c>
      <c r="BD76" s="243">
        <v>19.017039</v>
      </c>
      <c r="BE76" s="243">
        <v>5.7155550000000002</v>
      </c>
      <c r="BF76" s="230">
        <v>3.327242761201668</v>
      </c>
      <c r="BG76" s="243">
        <v>18.847445</v>
      </c>
      <c r="BH76" s="243">
        <v>5.6666990000000004</v>
      </c>
      <c r="BI76" s="230">
        <v>3.3260007281134922</v>
      </c>
      <c r="BJ76" s="243">
        <v>19.000886999999999</v>
      </c>
      <c r="BK76" s="243">
        <v>5.4998379999999996</v>
      </c>
      <c r="BL76" s="230">
        <v>3.4548084870863471</v>
      </c>
      <c r="BM76" s="243">
        <v>18.511565000000001</v>
      </c>
      <c r="BN76" s="243">
        <v>5.3707419999999999</v>
      </c>
      <c r="BO76" s="230">
        <v>3.4467425543807542</v>
      </c>
      <c r="BP76" s="243">
        <v>18.735838999999999</v>
      </c>
      <c r="BQ76" s="243">
        <v>5.1801149999999998</v>
      </c>
      <c r="BR76" s="230">
        <v>3.6168770384441271</v>
      </c>
      <c r="BS76" s="243">
        <v>18.741425</v>
      </c>
      <c r="BT76" s="243">
        <v>5.18757</v>
      </c>
      <c r="BU76" s="230">
        <v>3.6127560688337699</v>
      </c>
    </row>
    <row r="77" spans="1:73" s="141" customFormat="1" x14ac:dyDescent="0.2">
      <c r="A77" s="200" t="s">
        <v>391</v>
      </c>
      <c r="B77" s="201" t="s">
        <v>253</v>
      </c>
      <c r="C77" s="201" t="s">
        <v>266</v>
      </c>
      <c r="D77" s="202" t="s">
        <v>110</v>
      </c>
      <c r="E77" s="243" t="e">
        <v>#N/A</v>
      </c>
      <c r="F77" s="241">
        <v>9.4685319999999997</v>
      </c>
      <c r="G77" s="230" t="e">
        <v>#N/A</v>
      </c>
      <c r="H77" s="243">
        <v>13.962545</v>
      </c>
      <c r="I77" s="241">
        <v>9.4755979999999997</v>
      </c>
      <c r="J77" s="230">
        <v>1.4735265257137333</v>
      </c>
      <c r="K77" s="243">
        <v>14.114278000000001</v>
      </c>
      <c r="L77" s="241">
        <v>9.4513409999999993</v>
      </c>
      <c r="M77" s="230">
        <v>1.4933624762877566</v>
      </c>
      <c r="N77" s="243">
        <v>13.833218</v>
      </c>
      <c r="O77" s="241">
        <v>9.4808559999999993</v>
      </c>
      <c r="P77" s="230">
        <v>1.4590684638602254</v>
      </c>
      <c r="Q77" s="243">
        <v>14.208793</v>
      </c>
      <c r="R77" s="241">
        <v>9.3108280000000008</v>
      </c>
      <c r="S77" s="230">
        <v>1.5260504221536473</v>
      </c>
      <c r="T77" s="243">
        <v>13.645205000000001</v>
      </c>
      <c r="U77" s="241">
        <v>9.1762789999999992</v>
      </c>
      <c r="V77" s="230">
        <v>1.4870085140175011</v>
      </c>
      <c r="W77" s="243">
        <v>13.857533</v>
      </c>
      <c r="X77" s="241">
        <v>9.0028670000000002</v>
      </c>
      <c r="Y77" s="230">
        <v>1.5392355568509453</v>
      </c>
      <c r="Z77" s="243">
        <v>13.929437999999999</v>
      </c>
      <c r="AA77" s="241">
        <v>8.8185979999999997</v>
      </c>
      <c r="AB77" s="230">
        <v>1.5795524413291091</v>
      </c>
      <c r="AC77" s="243">
        <v>14.188174</v>
      </c>
      <c r="AD77" s="241">
        <v>8.6155249999999999</v>
      </c>
      <c r="AE77" s="230">
        <v>1.646814790741133</v>
      </c>
      <c r="AF77" s="243">
        <v>14.312616999999999</v>
      </c>
      <c r="AG77" s="241">
        <v>8.5072410000000005</v>
      </c>
      <c r="AH77" s="230">
        <v>1.6824040837681686</v>
      </c>
      <c r="AI77" s="243">
        <v>15.121955</v>
      </c>
      <c r="AJ77" s="243">
        <v>8.3652130000000007</v>
      </c>
      <c r="AK77" s="230">
        <v>1.8077190622641646</v>
      </c>
      <c r="AL77" s="243">
        <v>15.204184</v>
      </c>
      <c r="AM77" s="243">
        <v>8.2799300000000002</v>
      </c>
      <c r="AN77" s="230">
        <v>1.8362696302988069</v>
      </c>
      <c r="AO77" s="243">
        <v>15.302847</v>
      </c>
      <c r="AP77" s="243">
        <v>8.1780950000000008</v>
      </c>
      <c r="AQ77" s="230">
        <v>1.8711994663793949</v>
      </c>
      <c r="AR77" s="243">
        <v>15.748554</v>
      </c>
      <c r="AS77" s="243">
        <v>8.0853640000000002</v>
      </c>
      <c r="AT77" s="230">
        <v>1.9477854058271218</v>
      </c>
      <c r="AU77" s="243">
        <v>15.69614</v>
      </c>
      <c r="AV77" s="243">
        <v>7.9406429999999997</v>
      </c>
      <c r="AW77" s="230">
        <v>1.9766837521848042</v>
      </c>
      <c r="AX77" s="243">
        <v>16.305205000000001</v>
      </c>
      <c r="AY77" s="243">
        <v>7.8920899999999996</v>
      </c>
      <c r="AZ77" s="230">
        <v>2.0660186338473081</v>
      </c>
      <c r="BA77" s="243">
        <v>16.557936000000002</v>
      </c>
      <c r="BB77" s="243">
        <v>7.719894</v>
      </c>
      <c r="BC77" s="230">
        <v>2.1448398125673749</v>
      </c>
      <c r="BD77" s="243">
        <v>17.098623</v>
      </c>
      <c r="BE77" s="243">
        <v>7.6296220000000003</v>
      </c>
      <c r="BF77" s="230">
        <v>2.2410838964237021</v>
      </c>
      <c r="BG77" s="243">
        <v>17.196750999999999</v>
      </c>
      <c r="BH77" s="243">
        <v>7.5263640000000001</v>
      </c>
      <c r="BI77" s="230">
        <v>2.2848683640599896</v>
      </c>
      <c r="BJ77" s="243">
        <v>17.212464000000001</v>
      </c>
      <c r="BK77" s="243">
        <v>7.5488679999999997</v>
      </c>
      <c r="BL77" s="230">
        <v>2.280138426052754</v>
      </c>
      <c r="BM77" s="243">
        <v>16.951191000000001</v>
      </c>
      <c r="BN77" s="243">
        <v>7.4585249999999998</v>
      </c>
      <c r="BO77" s="230">
        <v>2.2727269802005092</v>
      </c>
      <c r="BP77" s="243">
        <v>16.760625999999998</v>
      </c>
      <c r="BQ77" s="243">
        <v>7.4358240000000002</v>
      </c>
      <c r="BR77" s="230">
        <v>2.2540374812529183</v>
      </c>
      <c r="BS77" s="243">
        <v>16.380057000000001</v>
      </c>
      <c r="BT77" s="243">
        <v>7.4582119999999996</v>
      </c>
      <c r="BU77" s="230">
        <v>2.1962444886254242</v>
      </c>
    </row>
    <row r="78" spans="1:73" s="141" customFormat="1" x14ac:dyDescent="0.2">
      <c r="A78" s="200" t="s">
        <v>392</v>
      </c>
      <c r="B78" s="201" t="s">
        <v>253</v>
      </c>
      <c r="C78" s="201" t="s">
        <v>266</v>
      </c>
      <c r="D78" s="202" t="s">
        <v>111</v>
      </c>
      <c r="E78" s="243" t="e">
        <v>#N/A</v>
      </c>
      <c r="F78" s="241">
        <v>9.7036800000000003</v>
      </c>
      <c r="G78" s="230" t="e">
        <v>#N/A</v>
      </c>
      <c r="H78" s="243">
        <v>13.670166</v>
      </c>
      <c r="I78" s="241">
        <v>9.7230059999999998</v>
      </c>
      <c r="J78" s="230">
        <v>1.4059608725943398</v>
      </c>
      <c r="K78" s="243">
        <v>13.721315000000001</v>
      </c>
      <c r="L78" s="241">
        <v>9.6799839999999993</v>
      </c>
      <c r="M78" s="230">
        <v>1.4174935619728299</v>
      </c>
      <c r="N78" s="243">
        <v>13.651854</v>
      </c>
      <c r="O78" s="241">
        <v>9.6015339999999991</v>
      </c>
      <c r="P78" s="230">
        <v>1.421840926668593</v>
      </c>
      <c r="Q78" s="243">
        <v>14.0631</v>
      </c>
      <c r="R78" s="241">
        <v>9.4330599999999993</v>
      </c>
      <c r="S78" s="230">
        <v>1.4908311830943513</v>
      </c>
      <c r="T78" s="243">
        <v>14.209326000000001</v>
      </c>
      <c r="U78" s="241">
        <v>9.297701</v>
      </c>
      <c r="V78" s="230">
        <v>1.5282623091450243</v>
      </c>
      <c r="W78" s="243">
        <v>14.126910000000001</v>
      </c>
      <c r="X78" s="241">
        <v>9.0440430000000003</v>
      </c>
      <c r="Y78" s="230">
        <v>1.5620126971974813</v>
      </c>
      <c r="Z78" s="243">
        <v>13.829510000000001</v>
      </c>
      <c r="AA78" s="241">
        <v>8.9781630000000003</v>
      </c>
      <c r="AB78" s="230">
        <v>1.5403496238595802</v>
      </c>
      <c r="AC78" s="243">
        <v>14.130314</v>
      </c>
      <c r="AD78" s="241">
        <v>8.7998349999999999</v>
      </c>
      <c r="AE78" s="230">
        <v>1.6057476077676458</v>
      </c>
      <c r="AF78" s="243">
        <v>14.791482999999999</v>
      </c>
      <c r="AG78" s="241">
        <v>8.8351559999999996</v>
      </c>
      <c r="AH78" s="230">
        <v>1.6741620634655461</v>
      </c>
      <c r="AI78" s="243">
        <v>14.495200000000001</v>
      </c>
      <c r="AJ78" s="243">
        <v>8.6369430000000005</v>
      </c>
      <c r="AK78" s="230">
        <v>1.6782789929260851</v>
      </c>
      <c r="AL78" s="243">
        <v>14.543951</v>
      </c>
      <c r="AM78" s="243">
        <v>8.6476330000000008</v>
      </c>
      <c r="AN78" s="230">
        <v>1.6818418404203785</v>
      </c>
      <c r="AO78" s="243">
        <v>14.626578</v>
      </c>
      <c r="AP78" s="243">
        <v>8.4813740000000006</v>
      </c>
      <c r="AQ78" s="230">
        <v>1.7245528849452929</v>
      </c>
      <c r="AR78" s="243">
        <v>14.523248000000001</v>
      </c>
      <c r="AS78" s="243">
        <v>8.5251000000000001</v>
      </c>
      <c r="AT78" s="230">
        <v>1.7035868200959521</v>
      </c>
      <c r="AU78" s="243">
        <v>14.198517000000001</v>
      </c>
      <c r="AV78" s="243">
        <v>8.3675169999999994</v>
      </c>
      <c r="AW78" s="230">
        <v>1.6968614464721137</v>
      </c>
      <c r="AX78" s="243">
        <v>14.394413</v>
      </c>
      <c r="AY78" s="243">
        <v>8.2132850000000008</v>
      </c>
      <c r="AZ78" s="230">
        <v>1.7525768313165802</v>
      </c>
      <c r="BA78" s="243">
        <v>14.510572</v>
      </c>
      <c r="BB78" s="243">
        <v>7.9976589999999996</v>
      </c>
      <c r="BC78" s="230">
        <v>1.81435242487833</v>
      </c>
      <c r="BD78" s="243">
        <v>14.873746000000001</v>
      </c>
      <c r="BE78" s="243">
        <v>7.8894000000000002</v>
      </c>
      <c r="BF78" s="230">
        <v>1.8852822774862474</v>
      </c>
      <c r="BG78" s="243">
        <v>14.971412000000001</v>
      </c>
      <c r="BH78" s="243">
        <v>7.7137799999999999</v>
      </c>
      <c r="BI78" s="230">
        <v>1.9408658271301491</v>
      </c>
      <c r="BJ78" s="243">
        <v>14.714646</v>
      </c>
      <c r="BK78" s="243">
        <v>7.523854</v>
      </c>
      <c r="BL78" s="230">
        <v>1.9557325275051856</v>
      </c>
      <c r="BM78" s="243">
        <v>14.436778</v>
      </c>
      <c r="BN78" s="243">
        <v>7.3927040000000002</v>
      </c>
      <c r="BO78" s="230">
        <v>1.9528413419501174</v>
      </c>
      <c r="BP78" s="243">
        <v>14.419012</v>
      </c>
      <c r="BQ78" s="243">
        <v>7.2146299999999997</v>
      </c>
      <c r="BR78" s="230">
        <v>1.9985795529361867</v>
      </c>
      <c r="BS78" s="243">
        <v>14.224736999999999</v>
      </c>
      <c r="BT78" s="243">
        <v>6.9919640000000003</v>
      </c>
      <c r="BU78" s="230">
        <v>2.0344408237799851</v>
      </c>
    </row>
    <row r="79" spans="1:73" s="141" customFormat="1" ht="12" x14ac:dyDescent="0.2">
      <c r="A79" s="200"/>
      <c r="B79" s="201"/>
      <c r="C79" s="201"/>
      <c r="D79" s="201"/>
      <c r="E79" s="221"/>
      <c r="F79" s="221"/>
      <c r="G79" s="235"/>
      <c r="H79" s="221"/>
      <c r="I79" s="221"/>
      <c r="J79" s="235"/>
      <c r="K79" s="221"/>
      <c r="L79" s="221"/>
      <c r="M79" s="235"/>
      <c r="N79" s="221"/>
      <c r="O79" s="221"/>
      <c r="P79" s="235"/>
      <c r="Q79" s="221"/>
      <c r="R79" s="221"/>
      <c r="S79" s="235"/>
      <c r="T79" s="221"/>
      <c r="U79" s="221"/>
      <c r="V79" s="230"/>
      <c r="W79" s="221"/>
      <c r="X79" s="221"/>
      <c r="Y79" s="230"/>
      <c r="Z79" s="221"/>
      <c r="AA79" s="221"/>
      <c r="AB79" s="230"/>
      <c r="AC79" s="221"/>
      <c r="AD79" s="221"/>
      <c r="AE79" s="230"/>
      <c r="AF79" s="221"/>
      <c r="AG79" s="221"/>
      <c r="AH79" s="230"/>
    </row>
    <row r="80" spans="1:73" s="141" customFormat="1" ht="12" x14ac:dyDescent="0.2">
      <c r="A80" s="200"/>
      <c r="B80" s="201"/>
      <c r="C80" s="201"/>
      <c r="D80" s="201"/>
      <c r="E80" s="221"/>
      <c r="F80" s="221"/>
      <c r="G80" s="235"/>
      <c r="H80" s="221"/>
      <c r="I80" s="221"/>
      <c r="J80" s="235"/>
      <c r="K80" s="221"/>
      <c r="L80" s="221"/>
      <c r="M80" s="235"/>
      <c r="N80" s="221"/>
      <c r="O80" s="221"/>
      <c r="P80" s="235"/>
      <c r="Q80" s="221"/>
      <c r="R80" s="221"/>
      <c r="S80" s="235"/>
      <c r="T80" s="221"/>
      <c r="U80" s="221"/>
      <c r="V80" s="230"/>
      <c r="W80" s="221"/>
      <c r="X80" s="221"/>
      <c r="Y80" s="230"/>
      <c r="Z80" s="221"/>
      <c r="AA80" s="221"/>
      <c r="AB80" s="230"/>
      <c r="AC80" s="221"/>
      <c r="AD80" s="221"/>
      <c r="AE80" s="230"/>
      <c r="AF80" s="221"/>
      <c r="AG80" s="221"/>
      <c r="AH80" s="230"/>
    </row>
    <row r="81" spans="1:73" s="141" customFormat="1" ht="12" x14ac:dyDescent="0.2">
      <c r="A81" s="200"/>
      <c r="B81" s="201"/>
      <c r="C81" s="201"/>
      <c r="D81" s="201" t="s">
        <v>283</v>
      </c>
      <c r="E81" s="221"/>
      <c r="F81" s="221"/>
      <c r="G81" s="235"/>
      <c r="H81" s="221"/>
      <c r="I81" s="221"/>
      <c r="J81" s="235"/>
      <c r="K81" s="221"/>
      <c r="L81" s="221"/>
      <c r="M81" s="235"/>
      <c r="N81" s="221"/>
      <c r="O81" s="221"/>
      <c r="P81" s="235"/>
      <c r="Q81" s="221"/>
      <c r="R81" s="221"/>
      <c r="S81" s="235"/>
      <c r="T81" s="221"/>
      <c r="U81" s="221"/>
      <c r="V81" s="230"/>
      <c r="W81" s="221"/>
      <c r="X81" s="221"/>
      <c r="Y81" s="230"/>
      <c r="Z81" s="221"/>
      <c r="AA81" s="221"/>
      <c r="AB81" s="230"/>
      <c r="AC81" s="221"/>
      <c r="AD81" s="221"/>
      <c r="AE81" s="230"/>
      <c r="AF81" s="221"/>
      <c r="AG81" s="221"/>
      <c r="AH81" s="230"/>
    </row>
    <row r="82" spans="1:73" s="141" customFormat="1" x14ac:dyDescent="0.2">
      <c r="A82" s="200"/>
      <c r="B82" s="201"/>
      <c r="C82" s="201"/>
      <c r="D82" s="201" t="s">
        <v>285</v>
      </c>
      <c r="E82" s="218"/>
      <c r="F82" s="218"/>
      <c r="G82" s="231"/>
      <c r="H82" s="218"/>
      <c r="I82" s="218"/>
      <c r="J82" s="231"/>
      <c r="K82" s="218"/>
      <c r="L82" s="218"/>
      <c r="M82" s="231"/>
      <c r="N82" s="218"/>
      <c r="O82" s="218"/>
      <c r="P82" s="231"/>
      <c r="Q82" s="218"/>
      <c r="R82" s="218"/>
      <c r="S82" s="231"/>
      <c r="T82" s="218"/>
      <c r="U82" s="218"/>
      <c r="V82" s="231"/>
      <c r="W82" s="218"/>
      <c r="X82" s="218"/>
      <c r="Y82" s="231"/>
      <c r="Z82" s="218"/>
      <c r="AA82" s="218"/>
      <c r="AB82" s="231"/>
      <c r="AC82" s="218"/>
      <c r="AD82" s="218"/>
      <c r="AE82" s="231"/>
      <c r="AF82" s="218"/>
      <c r="AG82" s="218"/>
      <c r="AH82" s="231"/>
    </row>
    <row r="83" spans="1:73" s="141" customFormat="1" ht="12" x14ac:dyDescent="0.2">
      <c r="A83" s="200"/>
      <c r="B83" s="201"/>
      <c r="C83" s="201"/>
      <c r="D83" s="201" t="s">
        <v>264</v>
      </c>
      <c r="E83" s="221"/>
      <c r="F83" s="221"/>
      <c r="G83" s="235"/>
      <c r="H83" s="221"/>
      <c r="I83" s="221"/>
      <c r="J83" s="235"/>
      <c r="K83" s="221"/>
      <c r="L83" s="221"/>
      <c r="M83" s="235"/>
      <c r="N83" s="221"/>
      <c r="O83" s="221"/>
      <c r="P83" s="235"/>
      <c r="Q83" s="221"/>
      <c r="R83" s="221"/>
      <c r="S83" s="235"/>
      <c r="T83" s="221"/>
      <c r="U83" s="221"/>
      <c r="V83" s="235"/>
      <c r="W83" s="221"/>
      <c r="X83" s="221"/>
      <c r="Y83" s="235"/>
      <c r="Z83" s="221"/>
      <c r="AA83" s="221"/>
      <c r="AB83" s="235"/>
      <c r="AC83" s="221"/>
      <c r="AD83" s="221"/>
      <c r="AE83" s="235"/>
      <c r="AF83" s="221"/>
      <c r="AG83" s="221"/>
      <c r="AH83" s="235"/>
    </row>
    <row r="84" spans="1:73" s="141" customFormat="1" ht="12" x14ac:dyDescent="0.2">
      <c r="A84" s="200"/>
      <c r="B84" s="201"/>
      <c r="C84" s="201"/>
      <c r="D84" s="201" t="s">
        <v>265</v>
      </c>
      <c r="E84" s="221"/>
      <c r="F84" s="221"/>
      <c r="G84" s="235"/>
      <c r="H84" s="221"/>
      <c r="I84" s="221"/>
      <c r="J84" s="235"/>
      <c r="K84" s="221"/>
      <c r="L84" s="221"/>
      <c r="M84" s="235"/>
      <c r="N84" s="221"/>
      <c r="O84" s="221"/>
      <c r="P84" s="235"/>
      <c r="Q84" s="221"/>
      <c r="R84" s="221"/>
      <c r="S84" s="235"/>
      <c r="T84" s="221"/>
      <c r="U84" s="221"/>
      <c r="V84" s="235"/>
      <c r="W84" s="221"/>
      <c r="X84" s="221"/>
      <c r="Y84" s="235"/>
      <c r="Z84" s="221"/>
      <c r="AA84" s="221"/>
      <c r="AB84" s="235"/>
      <c r="AC84" s="221"/>
      <c r="AD84" s="221"/>
      <c r="AE84" s="235"/>
      <c r="AF84" s="221"/>
      <c r="AG84" s="221"/>
      <c r="AH84" s="235"/>
    </row>
    <row r="85" spans="1:73" s="141" customFormat="1" ht="12" x14ac:dyDescent="0.2">
      <c r="A85" s="200"/>
      <c r="B85" s="201"/>
      <c r="C85" s="201"/>
      <c r="D85" s="206"/>
      <c r="E85" s="219" t="s">
        <v>256</v>
      </c>
      <c r="F85" s="219" t="s">
        <v>257</v>
      </c>
      <c r="G85" s="233" t="s">
        <v>258</v>
      </c>
      <c r="H85" s="219" t="s">
        <v>256</v>
      </c>
      <c r="I85" s="219" t="s">
        <v>257</v>
      </c>
      <c r="J85" s="233" t="s">
        <v>258</v>
      </c>
      <c r="K85" s="219" t="s">
        <v>256</v>
      </c>
      <c r="L85" s="219" t="s">
        <v>257</v>
      </c>
      <c r="M85" s="233" t="s">
        <v>258</v>
      </c>
      <c r="N85" s="219" t="s">
        <v>256</v>
      </c>
      <c r="O85" s="219" t="s">
        <v>257</v>
      </c>
      <c r="P85" s="233" t="s">
        <v>258</v>
      </c>
      <c r="Q85" s="247" t="s">
        <v>256</v>
      </c>
      <c r="R85" s="247" t="s">
        <v>257</v>
      </c>
      <c r="S85" s="233" t="s">
        <v>258</v>
      </c>
      <c r="T85" s="219" t="s">
        <v>256</v>
      </c>
      <c r="U85" s="219" t="s">
        <v>257</v>
      </c>
      <c r="V85" s="233" t="s">
        <v>258</v>
      </c>
      <c r="W85" s="219" t="s">
        <v>256</v>
      </c>
      <c r="X85" s="219" t="s">
        <v>257</v>
      </c>
      <c r="Y85" s="233" t="s">
        <v>258</v>
      </c>
      <c r="Z85" s="219" t="s">
        <v>256</v>
      </c>
      <c r="AA85" s="219" t="s">
        <v>257</v>
      </c>
      <c r="AB85" s="233" t="s">
        <v>258</v>
      </c>
      <c r="AC85" s="219" t="s">
        <v>301</v>
      </c>
      <c r="AD85" s="219" t="s">
        <v>302</v>
      </c>
      <c r="AE85" s="233" t="s">
        <v>258</v>
      </c>
      <c r="AF85" s="219" t="s">
        <v>301</v>
      </c>
      <c r="AG85" s="219" t="s">
        <v>302</v>
      </c>
      <c r="AH85" s="233" t="s">
        <v>258</v>
      </c>
      <c r="AI85" s="216" t="s">
        <v>301</v>
      </c>
      <c r="AJ85" s="216" t="s">
        <v>302</v>
      </c>
      <c r="AK85" s="228" t="s">
        <v>258</v>
      </c>
      <c r="AL85" s="216" t="s">
        <v>301</v>
      </c>
      <c r="AM85" s="216" t="s">
        <v>302</v>
      </c>
      <c r="AN85" s="228" t="s">
        <v>258</v>
      </c>
      <c r="AO85" s="216" t="s">
        <v>301</v>
      </c>
      <c r="AP85" s="216" t="s">
        <v>302</v>
      </c>
      <c r="AQ85" s="228" t="s">
        <v>258</v>
      </c>
      <c r="AR85" s="216" t="s">
        <v>301</v>
      </c>
      <c r="AS85" s="216" t="s">
        <v>302</v>
      </c>
      <c r="AT85" s="228" t="s">
        <v>258</v>
      </c>
      <c r="AU85" s="216" t="s">
        <v>301</v>
      </c>
      <c r="AV85" s="216" t="s">
        <v>302</v>
      </c>
      <c r="AW85" s="228" t="s">
        <v>258</v>
      </c>
      <c r="AX85" s="216" t="s">
        <v>301</v>
      </c>
      <c r="AY85" s="216" t="s">
        <v>302</v>
      </c>
      <c r="AZ85" s="228" t="s">
        <v>258</v>
      </c>
      <c r="BA85" s="216" t="s">
        <v>301</v>
      </c>
      <c r="BB85" s="216" t="s">
        <v>302</v>
      </c>
      <c r="BC85" s="228" t="s">
        <v>258</v>
      </c>
      <c r="BD85" s="216" t="s">
        <v>301</v>
      </c>
      <c r="BE85" s="216" t="s">
        <v>302</v>
      </c>
      <c r="BF85" s="228" t="s">
        <v>258</v>
      </c>
      <c r="BG85" s="216" t="s">
        <v>301</v>
      </c>
      <c r="BH85" s="216" t="s">
        <v>302</v>
      </c>
      <c r="BI85" s="228" t="s">
        <v>258</v>
      </c>
      <c r="BJ85" s="216" t="s">
        <v>301</v>
      </c>
      <c r="BK85" s="216" t="s">
        <v>302</v>
      </c>
      <c r="BL85" s="228" t="s">
        <v>258</v>
      </c>
      <c r="BM85" s="216" t="s">
        <v>301</v>
      </c>
      <c r="BN85" s="216" t="s">
        <v>302</v>
      </c>
      <c r="BO85" s="228" t="s">
        <v>258</v>
      </c>
      <c r="BP85" s="216" t="s">
        <v>301</v>
      </c>
      <c r="BQ85" s="216" t="s">
        <v>302</v>
      </c>
      <c r="BR85" s="228" t="s">
        <v>258</v>
      </c>
      <c r="BS85" s="216" t="s">
        <v>301</v>
      </c>
      <c r="BT85" s="216" t="s">
        <v>302</v>
      </c>
      <c r="BU85" s="228" t="s">
        <v>258</v>
      </c>
    </row>
    <row r="86" spans="1:73" s="141" customFormat="1" ht="12" x14ac:dyDescent="0.2">
      <c r="A86" s="200"/>
      <c r="B86" s="201"/>
      <c r="C86" s="201"/>
      <c r="D86" s="201"/>
      <c r="E86" s="219" t="s">
        <v>317</v>
      </c>
      <c r="F86" s="219" t="s">
        <v>317</v>
      </c>
      <c r="G86" s="219" t="s">
        <v>317</v>
      </c>
      <c r="H86" s="219" t="s">
        <v>318</v>
      </c>
      <c r="I86" s="219" t="s">
        <v>318</v>
      </c>
      <c r="J86" s="219" t="s">
        <v>318</v>
      </c>
      <c r="K86" s="219" t="s">
        <v>319</v>
      </c>
      <c r="L86" s="219" t="s">
        <v>319</v>
      </c>
      <c r="M86" s="219" t="s">
        <v>319</v>
      </c>
      <c r="N86" s="219" t="s">
        <v>320</v>
      </c>
      <c r="O86" s="219" t="s">
        <v>320</v>
      </c>
      <c r="P86" s="219" t="s">
        <v>320</v>
      </c>
      <c r="Q86" s="219" t="s">
        <v>321</v>
      </c>
      <c r="R86" s="219" t="s">
        <v>321</v>
      </c>
      <c r="S86" s="219" t="s">
        <v>321</v>
      </c>
      <c r="T86" s="219" t="s">
        <v>259</v>
      </c>
      <c r="U86" s="219" t="s">
        <v>259</v>
      </c>
      <c r="V86" s="219" t="s">
        <v>259</v>
      </c>
      <c r="W86" s="219" t="s">
        <v>272</v>
      </c>
      <c r="X86" s="219" t="s">
        <v>272</v>
      </c>
      <c r="Y86" s="219" t="s">
        <v>272</v>
      </c>
      <c r="Z86" s="219" t="s">
        <v>284</v>
      </c>
      <c r="AA86" s="219" t="s">
        <v>284</v>
      </c>
      <c r="AB86" s="219" t="s">
        <v>284</v>
      </c>
      <c r="AC86" s="219" t="s">
        <v>300</v>
      </c>
      <c r="AD86" s="219" t="s">
        <v>300</v>
      </c>
      <c r="AE86" s="219" t="s">
        <v>300</v>
      </c>
      <c r="AF86" s="219" t="s">
        <v>307</v>
      </c>
      <c r="AG86" s="219" t="s">
        <v>307</v>
      </c>
      <c r="AH86" s="219" t="s">
        <v>307</v>
      </c>
      <c r="AI86" s="219" t="s">
        <v>313</v>
      </c>
      <c r="AJ86" s="219" t="s">
        <v>313</v>
      </c>
      <c r="AK86" s="219" t="s">
        <v>313</v>
      </c>
      <c r="AL86" s="219" t="s">
        <v>316</v>
      </c>
      <c r="AM86" s="219" t="s">
        <v>316</v>
      </c>
      <c r="AN86" s="219" t="s">
        <v>316</v>
      </c>
      <c r="AO86" s="219" t="s">
        <v>323</v>
      </c>
      <c r="AP86" s="219" t="s">
        <v>323</v>
      </c>
      <c r="AQ86" s="219" t="s">
        <v>323</v>
      </c>
      <c r="AR86" s="219" t="s">
        <v>324</v>
      </c>
      <c r="AS86" s="219" t="s">
        <v>324</v>
      </c>
      <c r="AT86" s="219" t="s">
        <v>324</v>
      </c>
      <c r="AU86" s="219" t="s">
        <v>325</v>
      </c>
      <c r="AV86" s="219" t="s">
        <v>325</v>
      </c>
      <c r="AW86" s="219" t="s">
        <v>325</v>
      </c>
      <c r="AX86" s="219" t="s">
        <v>326</v>
      </c>
      <c r="AY86" s="219" t="s">
        <v>326</v>
      </c>
      <c r="AZ86" s="219" t="s">
        <v>326</v>
      </c>
      <c r="BA86" s="219" t="s">
        <v>329</v>
      </c>
      <c r="BB86" s="219" t="s">
        <v>329</v>
      </c>
      <c r="BC86" s="219" t="s">
        <v>329</v>
      </c>
      <c r="BD86" s="219" t="s">
        <v>330</v>
      </c>
      <c r="BE86" s="219" t="s">
        <v>330</v>
      </c>
      <c r="BF86" s="219" t="s">
        <v>330</v>
      </c>
      <c r="BG86" s="219" t="s">
        <v>331</v>
      </c>
      <c r="BH86" s="219" t="s">
        <v>331</v>
      </c>
      <c r="BI86" s="219" t="s">
        <v>331</v>
      </c>
      <c r="BJ86" s="219" t="s">
        <v>332</v>
      </c>
      <c r="BK86" s="219" t="s">
        <v>332</v>
      </c>
      <c r="BL86" s="219" t="s">
        <v>332</v>
      </c>
      <c r="BM86" s="219" t="s">
        <v>333</v>
      </c>
      <c r="BN86" s="219" t="s">
        <v>333</v>
      </c>
      <c r="BO86" s="219" t="s">
        <v>333</v>
      </c>
      <c r="BP86" s="219" t="s">
        <v>334</v>
      </c>
      <c r="BQ86" s="219" t="s">
        <v>334</v>
      </c>
      <c r="BR86" s="219" t="s">
        <v>334</v>
      </c>
      <c r="BS86" s="219" t="s">
        <v>335</v>
      </c>
      <c r="BT86" s="219" t="s">
        <v>335</v>
      </c>
      <c r="BU86" s="219" t="s">
        <v>335</v>
      </c>
    </row>
    <row r="87" spans="1:73" s="141" customFormat="1" ht="12" x14ac:dyDescent="0.2">
      <c r="A87" s="200"/>
      <c r="B87" s="204" t="s">
        <v>260</v>
      </c>
      <c r="C87" s="205" t="s">
        <v>261</v>
      </c>
      <c r="D87" s="204" t="s">
        <v>262</v>
      </c>
      <c r="E87" s="220" t="s">
        <v>97</v>
      </c>
      <c r="F87" s="220" t="s">
        <v>97</v>
      </c>
      <c r="G87" s="234" t="s">
        <v>96</v>
      </c>
      <c r="H87" s="220" t="s">
        <v>97</v>
      </c>
      <c r="I87" s="220" t="s">
        <v>97</v>
      </c>
      <c r="J87" s="234" t="s">
        <v>96</v>
      </c>
      <c r="K87" s="220" t="s">
        <v>97</v>
      </c>
      <c r="L87" s="220" t="s">
        <v>97</v>
      </c>
      <c r="M87" s="234" t="s">
        <v>96</v>
      </c>
      <c r="N87" s="220" t="s">
        <v>97</v>
      </c>
      <c r="O87" s="220" t="s">
        <v>97</v>
      </c>
      <c r="P87" s="234" t="s">
        <v>96</v>
      </c>
      <c r="Q87" s="220" t="s">
        <v>97</v>
      </c>
      <c r="R87" s="220" t="s">
        <v>97</v>
      </c>
      <c r="S87" s="234" t="s">
        <v>96</v>
      </c>
      <c r="T87" s="220" t="s">
        <v>97</v>
      </c>
      <c r="U87" s="220" t="s">
        <v>97</v>
      </c>
      <c r="V87" s="234" t="s">
        <v>96</v>
      </c>
      <c r="W87" s="220" t="s">
        <v>97</v>
      </c>
      <c r="X87" s="220" t="s">
        <v>97</v>
      </c>
      <c r="Y87" s="234" t="s">
        <v>96</v>
      </c>
      <c r="Z87" s="220" t="s">
        <v>97</v>
      </c>
      <c r="AA87" s="220" t="s">
        <v>97</v>
      </c>
      <c r="AB87" s="234" t="s">
        <v>96</v>
      </c>
      <c r="AC87" s="220" t="s">
        <v>303</v>
      </c>
      <c r="AD87" s="220" t="s">
        <v>303</v>
      </c>
      <c r="AE87" s="234" t="s">
        <v>304</v>
      </c>
      <c r="AF87" s="220" t="s">
        <v>303</v>
      </c>
      <c r="AG87" s="220" t="s">
        <v>303</v>
      </c>
      <c r="AH87" s="234" t="s">
        <v>304</v>
      </c>
      <c r="AI87" s="217" t="s">
        <v>303</v>
      </c>
      <c r="AJ87" s="217" t="s">
        <v>303</v>
      </c>
      <c r="AK87" s="229" t="s">
        <v>304</v>
      </c>
      <c r="AL87" s="217" t="s">
        <v>303</v>
      </c>
      <c r="AM87" s="217" t="s">
        <v>303</v>
      </c>
      <c r="AN87" s="229" t="s">
        <v>304</v>
      </c>
      <c r="AO87" s="217" t="s">
        <v>303</v>
      </c>
      <c r="AP87" s="217" t="s">
        <v>303</v>
      </c>
      <c r="AQ87" s="229" t="s">
        <v>304</v>
      </c>
      <c r="AR87" s="217" t="s">
        <v>303</v>
      </c>
      <c r="AS87" s="217" t="s">
        <v>303</v>
      </c>
      <c r="AT87" s="229" t="s">
        <v>304</v>
      </c>
      <c r="AU87" s="217" t="s">
        <v>303</v>
      </c>
      <c r="AV87" s="217" t="s">
        <v>303</v>
      </c>
      <c r="AW87" s="229" t="s">
        <v>304</v>
      </c>
      <c r="AX87" s="217" t="s">
        <v>303</v>
      </c>
      <c r="AY87" s="217" t="s">
        <v>303</v>
      </c>
      <c r="AZ87" s="229" t="s">
        <v>304</v>
      </c>
      <c r="BA87" s="217" t="s">
        <v>303</v>
      </c>
      <c r="BB87" s="217" t="s">
        <v>303</v>
      </c>
      <c r="BC87" s="229" t="s">
        <v>304</v>
      </c>
      <c r="BD87" s="217" t="s">
        <v>303</v>
      </c>
      <c r="BE87" s="217" t="s">
        <v>303</v>
      </c>
      <c r="BF87" s="229" t="s">
        <v>304</v>
      </c>
      <c r="BG87" s="217" t="s">
        <v>303</v>
      </c>
      <c r="BH87" s="217" t="s">
        <v>303</v>
      </c>
      <c r="BI87" s="229" t="s">
        <v>304</v>
      </c>
      <c r="BJ87" s="217" t="s">
        <v>303</v>
      </c>
      <c r="BK87" s="217" t="s">
        <v>303</v>
      </c>
      <c r="BL87" s="229" t="s">
        <v>304</v>
      </c>
      <c r="BM87" s="217" t="s">
        <v>303</v>
      </c>
      <c r="BN87" s="217" t="s">
        <v>303</v>
      </c>
      <c r="BO87" s="229" t="s">
        <v>304</v>
      </c>
      <c r="BP87" s="217" t="s">
        <v>303</v>
      </c>
      <c r="BQ87" s="217" t="s">
        <v>303</v>
      </c>
      <c r="BR87" s="229" t="s">
        <v>304</v>
      </c>
      <c r="BS87" s="217" t="s">
        <v>303</v>
      </c>
      <c r="BT87" s="217" t="s">
        <v>303</v>
      </c>
      <c r="BU87" s="229" t="s">
        <v>304</v>
      </c>
    </row>
    <row r="88" spans="1:73" s="141" customFormat="1" x14ac:dyDescent="0.2">
      <c r="A88" s="200" t="s">
        <v>393</v>
      </c>
      <c r="B88" s="201" t="s">
        <v>254</v>
      </c>
      <c r="C88" s="201" t="s">
        <v>266</v>
      </c>
      <c r="D88" s="202" t="s">
        <v>308</v>
      </c>
      <c r="E88" s="243" t="e">
        <v>#N/A</v>
      </c>
      <c r="F88" s="241">
        <v>2.4736449999999999</v>
      </c>
      <c r="G88" s="230" t="e">
        <v>#N/A</v>
      </c>
      <c r="H88" s="243">
        <v>6.9956160000000001</v>
      </c>
      <c r="I88" s="241">
        <v>2.346698</v>
      </c>
      <c r="J88" s="230">
        <v>2.9810465598896836</v>
      </c>
      <c r="K88" s="243">
        <v>7.1280150000000004</v>
      </c>
      <c r="L88" s="241">
        <v>2.3205390000000001</v>
      </c>
      <c r="M88" s="230">
        <v>3.0717066164369573</v>
      </c>
      <c r="N88" s="243">
        <v>6.964448</v>
      </c>
      <c r="O88" s="241">
        <v>2.2506750000000002</v>
      </c>
      <c r="P88" s="230">
        <v>3.094381907649927</v>
      </c>
      <c r="Q88" s="243">
        <v>6.758553</v>
      </c>
      <c r="R88" s="241">
        <v>2.1990759999999998</v>
      </c>
      <c r="S88" s="230">
        <v>3.0733603568044034</v>
      </c>
      <c r="T88" s="243">
        <v>6.5065439999999999</v>
      </c>
      <c r="U88" s="241">
        <v>2.0423110000000002</v>
      </c>
      <c r="V88" s="230">
        <v>3.1858732582843645</v>
      </c>
      <c r="W88" s="243">
        <v>6.3496220000000001</v>
      </c>
      <c r="X88" s="241">
        <v>1.98739</v>
      </c>
      <c r="Y88" s="230">
        <v>3.1949551924886408</v>
      </c>
      <c r="Z88" s="243">
        <v>6.2096629999999999</v>
      </c>
      <c r="AA88" s="241">
        <v>1.894579</v>
      </c>
      <c r="AB88" s="230">
        <v>3.2775951807763097</v>
      </c>
      <c r="AC88" s="243">
        <v>6.2280899999999999</v>
      </c>
      <c r="AD88" s="241">
        <v>1.80491</v>
      </c>
      <c r="AE88" s="230">
        <v>3.4506374279049923</v>
      </c>
      <c r="AF88" s="243">
        <v>6.1923959999999996</v>
      </c>
      <c r="AG88" s="241">
        <v>1.711071</v>
      </c>
      <c r="AH88" s="230">
        <v>3.6190175626844239</v>
      </c>
      <c r="AI88" s="243">
        <v>6.5241340000000001</v>
      </c>
      <c r="AJ88" s="243">
        <v>1.631561</v>
      </c>
      <c r="AK88" s="230">
        <v>3.998706759967908</v>
      </c>
      <c r="AL88" s="243">
        <v>6.3225639999999999</v>
      </c>
      <c r="AM88" s="243">
        <v>1.570541</v>
      </c>
      <c r="AN88" s="230">
        <v>4.0257236200774127</v>
      </c>
      <c r="AO88" s="243">
        <v>6.2237650000000002</v>
      </c>
      <c r="AP88" s="243">
        <v>1.5460320000000001</v>
      </c>
      <c r="AQ88" s="230">
        <v>4.0256378910656441</v>
      </c>
      <c r="AR88" s="243">
        <v>5.8964590000000001</v>
      </c>
      <c r="AS88" s="243">
        <v>1.5079499999999999</v>
      </c>
      <c r="AT88" s="230">
        <v>3.9102483504094967</v>
      </c>
      <c r="AU88" s="243">
        <v>5.9501710000000001</v>
      </c>
      <c r="AV88" s="243">
        <v>1.426002</v>
      </c>
      <c r="AW88" s="230">
        <v>4.1726245825742181</v>
      </c>
      <c r="AX88" s="243">
        <v>5.6000310000000004</v>
      </c>
      <c r="AY88" s="243">
        <v>1.4246970000000001</v>
      </c>
      <c r="AZ88" s="230">
        <v>3.9306821029313603</v>
      </c>
      <c r="BA88" s="243">
        <v>5.4847570000000001</v>
      </c>
      <c r="BB88" s="243">
        <v>1.399859</v>
      </c>
      <c r="BC88" s="230">
        <v>3.9180781778736287</v>
      </c>
      <c r="BD88" s="243">
        <v>5.2018250000000004</v>
      </c>
      <c r="BE88" s="243">
        <v>1.347361</v>
      </c>
      <c r="BF88" s="230">
        <v>3.860750756478776</v>
      </c>
      <c r="BG88" s="243">
        <v>5.2613479999999999</v>
      </c>
      <c r="BH88" s="243">
        <v>1.330945</v>
      </c>
      <c r="BI88" s="230">
        <v>3.9530919760020136</v>
      </c>
      <c r="BJ88" s="243">
        <v>4.941961</v>
      </c>
      <c r="BK88" s="243">
        <v>1.340921</v>
      </c>
      <c r="BL88" s="230">
        <v>3.6854975050730059</v>
      </c>
      <c r="BM88" s="243">
        <v>4.9379309999999998</v>
      </c>
      <c r="BN88" s="243">
        <v>1.345553</v>
      </c>
      <c r="BO88" s="230">
        <v>3.669815310136427</v>
      </c>
      <c r="BP88" s="243">
        <v>4.8882250000000003</v>
      </c>
      <c r="BQ88" s="243">
        <v>1.3200499999999999</v>
      </c>
      <c r="BR88" s="230">
        <v>3.70306049013295</v>
      </c>
      <c r="BS88" s="243">
        <v>4.8154519999999996</v>
      </c>
      <c r="BT88" s="243">
        <v>1.281811</v>
      </c>
      <c r="BU88" s="230">
        <v>3.756756651331592</v>
      </c>
    </row>
    <row r="89" spans="1:73" s="141" customFormat="1" x14ac:dyDescent="0.2">
      <c r="A89" s="200" t="s">
        <v>394</v>
      </c>
      <c r="B89" s="201" t="s">
        <v>254</v>
      </c>
      <c r="C89" s="201" t="s">
        <v>266</v>
      </c>
      <c r="D89" s="202" t="s">
        <v>100</v>
      </c>
      <c r="E89" s="243" t="e">
        <v>#N/A</v>
      </c>
      <c r="F89" s="241">
        <v>3.9384199999999998</v>
      </c>
      <c r="G89" s="230" t="e">
        <v>#N/A</v>
      </c>
      <c r="H89" s="243">
        <v>4.6696929999999996</v>
      </c>
      <c r="I89" s="241">
        <v>3.8529249999999999</v>
      </c>
      <c r="J89" s="230">
        <v>1.2119864778058227</v>
      </c>
      <c r="K89" s="243">
        <v>4.5653829999999997</v>
      </c>
      <c r="L89" s="241">
        <v>3.7073870000000002</v>
      </c>
      <c r="M89" s="230">
        <v>1.2314287664060966</v>
      </c>
      <c r="N89" s="243">
        <v>4.411899</v>
      </c>
      <c r="O89" s="241">
        <v>3.6077759999999999</v>
      </c>
      <c r="P89" s="230">
        <v>1.2228860660972301</v>
      </c>
      <c r="Q89" s="243">
        <v>4.2742009999999997</v>
      </c>
      <c r="R89" s="241">
        <v>3.4385940000000002</v>
      </c>
      <c r="S89" s="230">
        <v>1.2430083342203235</v>
      </c>
      <c r="T89" s="243">
        <v>4.2423149999999996</v>
      </c>
      <c r="U89" s="241">
        <v>3.3892229999999999</v>
      </c>
      <c r="V89" s="230">
        <v>1.2517072497147577</v>
      </c>
      <c r="W89" s="243">
        <v>3.872077</v>
      </c>
      <c r="X89" s="241">
        <v>3.248405</v>
      </c>
      <c r="Y89" s="230">
        <v>1.1919933013278825</v>
      </c>
      <c r="Z89" s="243">
        <v>3.6665800000000002</v>
      </c>
      <c r="AA89" s="241">
        <v>3.1543209999999999</v>
      </c>
      <c r="AB89" s="230">
        <v>1.1623991343937412</v>
      </c>
      <c r="AC89" s="243">
        <v>3.5840179999999999</v>
      </c>
      <c r="AD89" s="241">
        <v>3.0234019999999999</v>
      </c>
      <c r="AE89" s="230">
        <v>1.1854255570380652</v>
      </c>
      <c r="AF89" s="243">
        <v>3.551612</v>
      </c>
      <c r="AG89" s="241">
        <v>2.9817589999999998</v>
      </c>
      <c r="AH89" s="230">
        <v>1.1911130309324127</v>
      </c>
      <c r="AI89" s="243">
        <v>3.2276370000000001</v>
      </c>
      <c r="AJ89" s="243">
        <v>2.7937880000000002</v>
      </c>
      <c r="AK89" s="230">
        <v>1.15529059470511</v>
      </c>
      <c r="AL89" s="243">
        <v>3.2068629999999998</v>
      </c>
      <c r="AM89" s="243">
        <v>2.6575419999999998</v>
      </c>
      <c r="AN89" s="230">
        <v>1.2067026598262605</v>
      </c>
      <c r="AO89" s="243">
        <v>3.0541969999999998</v>
      </c>
      <c r="AP89" s="243">
        <v>2.5158849999999999</v>
      </c>
      <c r="AQ89" s="230">
        <v>1.213965264708045</v>
      </c>
      <c r="AR89" s="243">
        <v>2.7934649999999999</v>
      </c>
      <c r="AS89" s="243">
        <v>2.3988390000000002</v>
      </c>
      <c r="AT89" s="230">
        <v>1.164507080300095</v>
      </c>
      <c r="AU89" s="243">
        <v>2.6845319999999999</v>
      </c>
      <c r="AV89" s="243">
        <v>2.2030430000000001</v>
      </c>
      <c r="AW89" s="230">
        <v>1.2185563332172817</v>
      </c>
      <c r="AX89" s="243">
        <v>2.6758869999999999</v>
      </c>
      <c r="AY89" s="243">
        <v>2.133864</v>
      </c>
      <c r="AZ89" s="230">
        <v>1.2540100962385605</v>
      </c>
      <c r="BA89" s="243">
        <v>2.5620039999999999</v>
      </c>
      <c r="BB89" s="243">
        <v>2.038942</v>
      </c>
      <c r="BC89" s="230">
        <v>1.2565359877818987</v>
      </c>
      <c r="BD89" s="243">
        <v>2.3785970000000001</v>
      </c>
      <c r="BE89" s="243">
        <v>1.982793</v>
      </c>
      <c r="BF89" s="230">
        <v>1.1996194257292616</v>
      </c>
      <c r="BG89" s="243">
        <v>2.2967909999999998</v>
      </c>
      <c r="BH89" s="243">
        <v>1.8831370000000001</v>
      </c>
      <c r="BI89" s="230">
        <v>1.2196621913328662</v>
      </c>
      <c r="BJ89" s="243">
        <v>2.1472570000000002</v>
      </c>
      <c r="BK89" s="243">
        <v>1.863526</v>
      </c>
      <c r="BL89" s="230">
        <v>1.1522549189010511</v>
      </c>
      <c r="BM89" s="243">
        <v>2.036098</v>
      </c>
      <c r="BN89" s="243">
        <v>1.772151</v>
      </c>
      <c r="BO89" s="230">
        <v>1.1489415969632384</v>
      </c>
      <c r="BP89" s="243">
        <v>1.995903</v>
      </c>
      <c r="BQ89" s="243">
        <v>1.7175819999999999</v>
      </c>
      <c r="BR89" s="230">
        <v>1.1620423362610928</v>
      </c>
      <c r="BS89" s="243">
        <v>2.0167440000000001</v>
      </c>
      <c r="BT89" s="243">
        <v>1.637537</v>
      </c>
      <c r="BU89" s="230">
        <v>1.2315715614364744</v>
      </c>
    </row>
    <row r="90" spans="1:73" s="141" customFormat="1" ht="15.75" customHeight="1" x14ac:dyDescent="0.2">
      <c r="A90" s="200" t="s">
        <v>395</v>
      </c>
      <c r="B90" s="201" t="s">
        <v>254</v>
      </c>
      <c r="C90" s="201" t="s">
        <v>266</v>
      </c>
      <c r="D90" s="202" t="s">
        <v>101</v>
      </c>
      <c r="E90" s="243" t="e">
        <v>#N/A</v>
      </c>
      <c r="F90" s="241">
        <v>7.3022910000000003</v>
      </c>
      <c r="G90" s="230" t="e">
        <v>#N/A</v>
      </c>
      <c r="H90" s="243">
        <v>9.5540470000000006</v>
      </c>
      <c r="I90" s="241">
        <v>7.1537459999999999</v>
      </c>
      <c r="J90" s="230">
        <v>1.3355306436655705</v>
      </c>
      <c r="K90" s="243">
        <v>9.9018270000000008</v>
      </c>
      <c r="L90" s="241">
        <v>6.9470520000000002</v>
      </c>
      <c r="M90" s="230">
        <v>1.4253278944795578</v>
      </c>
      <c r="N90" s="243">
        <v>10.259776</v>
      </c>
      <c r="O90" s="241">
        <v>6.8099449999999999</v>
      </c>
      <c r="P90" s="230">
        <v>1.5065872044487878</v>
      </c>
      <c r="Q90" s="243">
        <v>10.381947</v>
      </c>
      <c r="R90" s="241">
        <v>6.7071420000000002</v>
      </c>
      <c r="S90" s="230">
        <v>1.5478943192197212</v>
      </c>
      <c r="T90" s="243">
        <v>10.122659000000001</v>
      </c>
      <c r="U90" s="241">
        <v>6.534357</v>
      </c>
      <c r="V90" s="230">
        <v>1.5491438560825497</v>
      </c>
      <c r="W90" s="243">
        <v>10.084052</v>
      </c>
      <c r="X90" s="241">
        <v>6.3436469999999998</v>
      </c>
      <c r="Y90" s="230">
        <v>1.5896300661118123</v>
      </c>
      <c r="Z90" s="243">
        <v>9.9218150000000005</v>
      </c>
      <c r="AA90" s="241">
        <v>6.2716719999999997</v>
      </c>
      <c r="AB90" s="230">
        <v>1.5820047668309185</v>
      </c>
      <c r="AC90" s="243">
        <v>9.6602910000000008</v>
      </c>
      <c r="AD90" s="241">
        <v>6.080292</v>
      </c>
      <c r="AE90" s="230">
        <v>1.588787347712906</v>
      </c>
      <c r="AF90" s="243">
        <v>9.0529659999999996</v>
      </c>
      <c r="AG90" s="241">
        <v>5.8418000000000001</v>
      </c>
      <c r="AH90" s="230">
        <v>1.5496877674689307</v>
      </c>
      <c r="AI90" s="243">
        <v>8.9443459999999995</v>
      </c>
      <c r="AJ90" s="243">
        <v>5.5475240000000001</v>
      </c>
      <c r="AK90" s="230">
        <v>1.612313168902018</v>
      </c>
      <c r="AL90" s="243">
        <v>9.0508570000000006</v>
      </c>
      <c r="AM90" s="243">
        <v>5.3643669999999997</v>
      </c>
      <c r="AN90" s="230">
        <v>1.6872180818351916</v>
      </c>
      <c r="AO90" s="243">
        <v>8.6128509999999991</v>
      </c>
      <c r="AP90" s="243">
        <v>5.075672</v>
      </c>
      <c r="AQ90" s="230">
        <v>1.6968888060536613</v>
      </c>
      <c r="AR90" s="243">
        <v>8.3442720000000001</v>
      </c>
      <c r="AS90" s="243">
        <v>4.9605059999999996</v>
      </c>
      <c r="AT90" s="230">
        <v>1.6821412976821317</v>
      </c>
      <c r="AU90" s="243">
        <v>8.5825049999999994</v>
      </c>
      <c r="AV90" s="243">
        <v>4.7902659999999999</v>
      </c>
      <c r="AW90" s="230">
        <v>1.7916552024459602</v>
      </c>
      <c r="AX90" s="243">
        <v>8.6613609999999994</v>
      </c>
      <c r="AY90" s="243">
        <v>4.6573359999999999</v>
      </c>
      <c r="AZ90" s="230">
        <v>1.8597243145008218</v>
      </c>
      <c r="BA90" s="243">
        <v>8.6194780000000009</v>
      </c>
      <c r="BB90" s="243">
        <v>4.5308840000000004</v>
      </c>
      <c r="BC90" s="230">
        <v>1.9023832876763123</v>
      </c>
      <c r="BD90" s="243">
        <v>8.6849469999999993</v>
      </c>
      <c r="BE90" s="243">
        <v>4.439432</v>
      </c>
      <c r="BF90" s="230">
        <v>1.9563194120328906</v>
      </c>
      <c r="BG90" s="243">
        <v>8.3967980000000004</v>
      </c>
      <c r="BH90" s="243">
        <v>4.2280049999999996</v>
      </c>
      <c r="BI90" s="230">
        <v>1.9859952861928973</v>
      </c>
      <c r="BJ90" s="243">
        <v>8.0483639999999994</v>
      </c>
      <c r="BK90" s="243">
        <v>4.0749170000000001</v>
      </c>
      <c r="BL90" s="230">
        <v>1.9750988793145969</v>
      </c>
      <c r="BM90" s="243">
        <v>7.9281420000000002</v>
      </c>
      <c r="BN90" s="243">
        <v>3.9300359999999999</v>
      </c>
      <c r="BO90" s="230">
        <v>2.0173204520263939</v>
      </c>
      <c r="BP90" s="243">
        <v>7.4111419999999999</v>
      </c>
      <c r="BQ90" s="243">
        <v>3.769031</v>
      </c>
      <c r="BR90" s="230">
        <v>1.9663255621935718</v>
      </c>
      <c r="BS90" s="243">
        <v>7.1282220000000001</v>
      </c>
      <c r="BT90" s="243">
        <v>3.587593</v>
      </c>
      <c r="BU90" s="230">
        <v>1.9869093289010209</v>
      </c>
    </row>
    <row r="91" spans="1:73" s="141" customFormat="1" ht="15" customHeight="1" x14ac:dyDescent="0.2">
      <c r="A91" s="200" t="s">
        <v>396</v>
      </c>
      <c r="B91" s="201" t="s">
        <v>254</v>
      </c>
      <c r="C91" s="201" t="s">
        <v>266</v>
      </c>
      <c r="D91" s="202" t="s">
        <v>102</v>
      </c>
      <c r="E91" s="243" t="e">
        <v>#N/A</v>
      </c>
      <c r="F91" s="241">
        <v>25.651477</v>
      </c>
      <c r="G91" s="230" t="e">
        <v>#N/A</v>
      </c>
      <c r="H91" s="243">
        <v>56.213475000000003</v>
      </c>
      <c r="I91" s="241">
        <v>25.326136000000002</v>
      </c>
      <c r="J91" s="230">
        <v>2.2195835558965649</v>
      </c>
      <c r="K91" s="243">
        <v>56.466247000000003</v>
      </c>
      <c r="L91" s="241">
        <v>25.198886000000002</v>
      </c>
      <c r="M91" s="230">
        <v>2.2408231459120853</v>
      </c>
      <c r="N91" s="243">
        <v>56.741334000000002</v>
      </c>
      <c r="O91" s="241">
        <v>24.950493999999999</v>
      </c>
      <c r="P91" s="230">
        <v>2.2741567361351644</v>
      </c>
      <c r="Q91" s="243">
        <v>56.762521</v>
      </c>
      <c r="R91" s="241">
        <v>24.915378</v>
      </c>
      <c r="S91" s="230">
        <v>2.2782123153018188</v>
      </c>
      <c r="T91" s="243">
        <v>57.461027999999999</v>
      </c>
      <c r="U91" s="241">
        <v>24.598860999999999</v>
      </c>
      <c r="V91" s="230">
        <v>2.3359223014431443</v>
      </c>
      <c r="W91" s="243">
        <v>57.898266</v>
      </c>
      <c r="X91" s="241">
        <v>24.483792999999999</v>
      </c>
      <c r="Y91" s="230">
        <v>2.3647588427168946</v>
      </c>
      <c r="Z91" s="243">
        <v>57.480325000000001</v>
      </c>
      <c r="AA91" s="241">
        <v>24.106351</v>
      </c>
      <c r="AB91" s="230">
        <v>2.3844473599509111</v>
      </c>
      <c r="AC91" s="243">
        <v>57.133220000000001</v>
      </c>
      <c r="AD91" s="241">
        <v>23.729737</v>
      </c>
      <c r="AE91" s="230">
        <v>2.4076634309094955</v>
      </c>
      <c r="AF91" s="243">
        <v>56.405990000000003</v>
      </c>
      <c r="AG91" s="241">
        <v>23.05996</v>
      </c>
      <c r="AH91" s="230">
        <v>2.4460575820599861</v>
      </c>
      <c r="AI91" s="243">
        <v>55.638115999999997</v>
      </c>
      <c r="AJ91" s="243">
        <v>22.562449000000001</v>
      </c>
      <c r="AK91" s="230">
        <v>2.465960853806251</v>
      </c>
      <c r="AL91" s="243">
        <v>55.106637999999997</v>
      </c>
      <c r="AM91" s="243">
        <v>21.771129999999999</v>
      </c>
      <c r="AN91" s="230">
        <v>2.5311795023960628</v>
      </c>
      <c r="AO91" s="243">
        <v>54.465454999999999</v>
      </c>
      <c r="AP91" s="243">
        <v>21.158501000000001</v>
      </c>
      <c r="AQ91" s="230">
        <v>2.5741641621965563</v>
      </c>
      <c r="AR91" s="243">
        <v>53.234979000000003</v>
      </c>
      <c r="AS91" s="243">
        <v>20.360572999999999</v>
      </c>
      <c r="AT91" s="230">
        <v>2.6146110426263545</v>
      </c>
      <c r="AU91" s="243">
        <v>52.431623999999999</v>
      </c>
      <c r="AV91" s="243">
        <v>19.782108000000001</v>
      </c>
      <c r="AW91" s="230">
        <v>2.6504568673874389</v>
      </c>
      <c r="AX91" s="243">
        <v>50.890574000000001</v>
      </c>
      <c r="AY91" s="243">
        <v>19.021961000000001</v>
      </c>
      <c r="AZ91" s="230">
        <v>2.6753589706129666</v>
      </c>
      <c r="BA91" s="243">
        <v>48.513086999999999</v>
      </c>
      <c r="BB91" s="243">
        <v>18.508711000000002</v>
      </c>
      <c r="BC91" s="230">
        <v>2.6210948455567755</v>
      </c>
      <c r="BD91" s="243">
        <v>46.180045</v>
      </c>
      <c r="BE91" s="243">
        <v>17.768277999999999</v>
      </c>
      <c r="BF91" s="230">
        <v>2.5990163481233242</v>
      </c>
      <c r="BG91" s="243">
        <v>43.959398</v>
      </c>
      <c r="BH91" s="243">
        <v>17.112559000000001</v>
      </c>
      <c r="BI91" s="230">
        <v>2.568838360177458</v>
      </c>
      <c r="BJ91" s="243">
        <v>41.693066000000002</v>
      </c>
      <c r="BK91" s="243">
        <v>16.466684999999998</v>
      </c>
      <c r="BL91" s="230">
        <v>2.5319647518611066</v>
      </c>
      <c r="BM91" s="243">
        <v>39.985339000000003</v>
      </c>
      <c r="BN91" s="243">
        <v>16.058906</v>
      </c>
      <c r="BO91" s="230">
        <v>2.489916747753552</v>
      </c>
      <c r="BP91" s="243">
        <v>39.781944000000003</v>
      </c>
      <c r="BQ91" s="243">
        <v>15.55433</v>
      </c>
      <c r="BR91" s="230">
        <v>2.5576121890174632</v>
      </c>
      <c r="BS91" s="243">
        <v>38.509298000000001</v>
      </c>
      <c r="BT91" s="243">
        <v>15.219215999999999</v>
      </c>
      <c r="BU91" s="230">
        <v>2.5303076058582783</v>
      </c>
    </row>
    <row r="92" spans="1:73" s="141" customFormat="1" x14ac:dyDescent="0.2">
      <c r="A92" s="200" t="s">
        <v>397</v>
      </c>
      <c r="B92" s="201" t="s">
        <v>254</v>
      </c>
      <c r="C92" s="201" t="s">
        <v>266</v>
      </c>
      <c r="D92" s="202" t="s">
        <v>103</v>
      </c>
      <c r="E92" s="243" t="e">
        <v>#N/A</v>
      </c>
      <c r="F92" s="241">
        <v>3.0789740000000001</v>
      </c>
      <c r="G92" s="230" t="e">
        <v>#N/A</v>
      </c>
      <c r="H92" s="243">
        <v>2.8921519999999998</v>
      </c>
      <c r="I92" s="241">
        <v>3.0967609999999999</v>
      </c>
      <c r="J92" s="230">
        <v>0.93392806225601521</v>
      </c>
      <c r="K92" s="243">
        <v>3.0164219999999999</v>
      </c>
      <c r="L92" s="241">
        <v>3.1571069999999999</v>
      </c>
      <c r="M92" s="230">
        <v>0.95543863416729302</v>
      </c>
      <c r="N92" s="243">
        <v>3.1396519999999999</v>
      </c>
      <c r="O92" s="241">
        <v>3.1423580000000002</v>
      </c>
      <c r="P92" s="230">
        <v>0.99913886323582468</v>
      </c>
      <c r="Q92" s="243">
        <v>3.5282990000000001</v>
      </c>
      <c r="R92" s="241">
        <v>3.1763210000000002</v>
      </c>
      <c r="S92" s="230">
        <v>1.1108131073654079</v>
      </c>
      <c r="T92" s="243">
        <v>3.4474179999999999</v>
      </c>
      <c r="U92" s="241">
        <v>3.0399560000000001</v>
      </c>
      <c r="V92" s="230">
        <v>1.134035492618972</v>
      </c>
      <c r="W92" s="243">
        <v>3.5503339999999999</v>
      </c>
      <c r="X92" s="241">
        <v>3.0865610000000001</v>
      </c>
      <c r="Y92" s="230">
        <v>1.1502555757038333</v>
      </c>
      <c r="Z92" s="243">
        <v>3.4085719999999999</v>
      </c>
      <c r="AA92" s="241">
        <v>3.0071850000000002</v>
      </c>
      <c r="AB92" s="230">
        <v>1.133475991666625</v>
      </c>
      <c r="AC92" s="243">
        <v>3.4583360000000001</v>
      </c>
      <c r="AD92" s="241">
        <v>3.0348109999999999</v>
      </c>
      <c r="AE92" s="230">
        <v>1.1395556428390434</v>
      </c>
      <c r="AF92" s="243">
        <v>3.495581</v>
      </c>
      <c r="AG92" s="241">
        <v>3.0462440000000002</v>
      </c>
      <c r="AH92" s="230">
        <v>1.1475052556525347</v>
      </c>
      <c r="AI92" s="243">
        <v>3.8094380000000001</v>
      </c>
      <c r="AJ92" s="243">
        <v>3.0491410000000001</v>
      </c>
      <c r="AK92" s="230">
        <v>1.2493479311058426</v>
      </c>
      <c r="AL92" s="243">
        <v>3.9985789999999999</v>
      </c>
      <c r="AM92" s="243">
        <v>2.9922460000000002</v>
      </c>
      <c r="AN92" s="230">
        <v>1.3363135918637705</v>
      </c>
      <c r="AO92" s="243">
        <v>4.1833830000000001</v>
      </c>
      <c r="AP92" s="243">
        <v>2.9813369999999999</v>
      </c>
      <c r="AQ92" s="230">
        <v>1.4031902465236235</v>
      </c>
      <c r="AR92" s="243">
        <v>4.2443650000000002</v>
      </c>
      <c r="AS92" s="243">
        <v>2.9414799999999999</v>
      </c>
      <c r="AT92" s="230">
        <v>1.4429351890884863</v>
      </c>
      <c r="AU92" s="243">
        <v>4.4883709999999999</v>
      </c>
      <c r="AV92" s="243">
        <v>2.9687049999999999</v>
      </c>
      <c r="AW92" s="230">
        <v>1.5118952539912185</v>
      </c>
      <c r="AX92" s="243">
        <v>4.4987170000000001</v>
      </c>
      <c r="AY92" s="243">
        <v>3.0401699999999998</v>
      </c>
      <c r="AZ92" s="230">
        <v>1.4797583687754305</v>
      </c>
      <c r="BA92" s="243">
        <v>4.5722440000000004</v>
      </c>
      <c r="BB92" s="243">
        <v>3.09666</v>
      </c>
      <c r="BC92" s="230">
        <v>1.4765082379079397</v>
      </c>
      <c r="BD92" s="243">
        <v>4.7380829999999996</v>
      </c>
      <c r="BE92" s="243">
        <v>3.1909190000000001</v>
      </c>
      <c r="BF92" s="230">
        <v>1.4848647051210011</v>
      </c>
      <c r="BG92" s="243">
        <v>4.9555490000000004</v>
      </c>
      <c r="BH92" s="243">
        <v>3.2804829999999998</v>
      </c>
      <c r="BI92" s="230">
        <v>1.5106156623887399</v>
      </c>
      <c r="BJ92" s="243">
        <v>4.83141</v>
      </c>
      <c r="BK92" s="243">
        <v>3.3135249999999998</v>
      </c>
      <c r="BL92" s="230">
        <v>1.4580876860744978</v>
      </c>
      <c r="BM92" s="243">
        <v>5.0345829999999996</v>
      </c>
      <c r="BN92" s="243">
        <v>3.308538</v>
      </c>
      <c r="BO92" s="230">
        <v>1.5216941742848351</v>
      </c>
      <c r="BP92" s="243">
        <v>5.1183209999999999</v>
      </c>
      <c r="BQ92" s="243">
        <v>3.369818</v>
      </c>
      <c r="BR92" s="230">
        <v>1.518871642326084</v>
      </c>
      <c r="BS92" s="243">
        <v>4.9779</v>
      </c>
      <c r="BT92" s="243">
        <v>3.334883</v>
      </c>
      <c r="BU92" s="230">
        <v>1.4926760549020761</v>
      </c>
    </row>
    <row r="93" spans="1:73" s="141" customFormat="1" x14ac:dyDescent="0.2">
      <c r="A93" s="200" t="s">
        <v>398</v>
      </c>
      <c r="B93" s="201" t="s">
        <v>254</v>
      </c>
      <c r="C93" s="201" t="s">
        <v>266</v>
      </c>
      <c r="D93" s="202" t="s">
        <v>104</v>
      </c>
      <c r="E93" s="243" t="e">
        <v>#N/A</v>
      </c>
      <c r="F93" s="241">
        <v>13.090083</v>
      </c>
      <c r="G93" s="230" t="e">
        <v>#N/A</v>
      </c>
      <c r="H93" s="243">
        <v>15.587142</v>
      </c>
      <c r="I93" s="241">
        <v>13.119363</v>
      </c>
      <c r="J93" s="230">
        <v>1.1881020442837049</v>
      </c>
      <c r="K93" s="243">
        <v>15.767849</v>
      </c>
      <c r="L93" s="241">
        <v>13.06626</v>
      </c>
      <c r="M93" s="230">
        <v>1.2067606951032659</v>
      </c>
      <c r="N93" s="243">
        <v>15.358968000000001</v>
      </c>
      <c r="O93" s="241">
        <v>13.020879000000001</v>
      </c>
      <c r="P93" s="230">
        <v>1.1795646054310158</v>
      </c>
      <c r="Q93" s="243">
        <v>15.02399</v>
      </c>
      <c r="R93" s="241">
        <v>12.824593</v>
      </c>
      <c r="S93" s="230">
        <v>1.1714983859526769</v>
      </c>
      <c r="T93" s="243">
        <v>14.475362000000001</v>
      </c>
      <c r="U93" s="241">
        <v>12.851495</v>
      </c>
      <c r="V93" s="230">
        <v>1.1263562721691134</v>
      </c>
      <c r="W93" s="243">
        <v>14.156845000000001</v>
      </c>
      <c r="X93" s="241">
        <v>12.767934</v>
      </c>
      <c r="Y93" s="230">
        <v>1.1087811857423449</v>
      </c>
      <c r="Z93" s="243">
        <v>13.979967</v>
      </c>
      <c r="AA93" s="241">
        <v>12.616641</v>
      </c>
      <c r="AB93" s="230">
        <v>1.1080577627595174</v>
      </c>
      <c r="AC93" s="243">
        <v>14.079231</v>
      </c>
      <c r="AD93" s="241">
        <v>12.512376</v>
      </c>
      <c r="AE93" s="230">
        <v>1.1252244178084163</v>
      </c>
      <c r="AF93" s="243">
        <v>14.299678999999999</v>
      </c>
      <c r="AG93" s="241">
        <v>12.472002</v>
      </c>
      <c r="AH93" s="230">
        <v>1.1465423915102002</v>
      </c>
      <c r="AI93" s="243">
        <v>15.022131</v>
      </c>
      <c r="AJ93" s="243">
        <v>12.427254</v>
      </c>
      <c r="AK93" s="230">
        <v>1.2088053402626195</v>
      </c>
      <c r="AL93" s="243">
        <v>15.371772</v>
      </c>
      <c r="AM93" s="243">
        <v>12.444788000000001</v>
      </c>
      <c r="AN93" s="230">
        <v>1.2351975782954276</v>
      </c>
      <c r="AO93" s="243">
        <v>15.137342</v>
      </c>
      <c r="AP93" s="243">
        <v>12.527367999999999</v>
      </c>
      <c r="AQ93" s="230">
        <v>1.2083417681990345</v>
      </c>
      <c r="AR93" s="243">
        <v>15.366185</v>
      </c>
      <c r="AS93" s="243">
        <v>12.538456999999999</v>
      </c>
      <c r="AT93" s="230">
        <v>1.2255244006499364</v>
      </c>
      <c r="AU93" s="243">
        <v>15.383238</v>
      </c>
      <c r="AV93" s="243">
        <v>12.565016</v>
      </c>
      <c r="AW93" s="230">
        <v>1.2242911588811347</v>
      </c>
      <c r="AX93" s="243">
        <v>15.161508</v>
      </c>
      <c r="AY93" s="243">
        <v>12.475254</v>
      </c>
      <c r="AZ93" s="230">
        <v>1.2153265977590517</v>
      </c>
      <c r="BA93" s="243">
        <v>15.098921000000001</v>
      </c>
      <c r="BB93" s="243">
        <v>12.370570000000001</v>
      </c>
      <c r="BC93" s="230">
        <v>1.2205517611557106</v>
      </c>
      <c r="BD93" s="243">
        <v>15.226039</v>
      </c>
      <c r="BE93" s="243">
        <v>12.315811</v>
      </c>
      <c r="BF93" s="230">
        <v>1.2363001510822145</v>
      </c>
      <c r="BG93" s="243">
        <v>14.917095</v>
      </c>
      <c r="BH93" s="243">
        <v>12.24916</v>
      </c>
      <c r="BI93" s="230">
        <v>1.2178055474824396</v>
      </c>
      <c r="BJ93" s="243">
        <v>14.657909999999999</v>
      </c>
      <c r="BK93" s="243">
        <v>12.133049</v>
      </c>
      <c r="BL93" s="230">
        <v>1.2080978161383837</v>
      </c>
      <c r="BM93" s="243">
        <v>14.541791</v>
      </c>
      <c r="BN93" s="243">
        <v>12.160558</v>
      </c>
      <c r="BO93" s="230">
        <v>1.1958160965968831</v>
      </c>
      <c r="BP93" s="243">
        <v>14.532036</v>
      </c>
      <c r="BQ93" s="243">
        <v>12.171037999999999</v>
      </c>
      <c r="BR93" s="230">
        <v>1.193984933741888</v>
      </c>
      <c r="BS93" s="243">
        <v>14.497032000000001</v>
      </c>
      <c r="BT93" s="243">
        <v>12.038099000000001</v>
      </c>
      <c r="BU93" s="230">
        <v>1.2042625667059226</v>
      </c>
    </row>
    <row r="94" spans="1:73" s="141" customFormat="1" x14ac:dyDescent="0.2">
      <c r="A94" s="200" t="s">
        <v>399</v>
      </c>
      <c r="B94" s="201" t="s">
        <v>254</v>
      </c>
      <c r="C94" s="201" t="s">
        <v>266</v>
      </c>
      <c r="D94" s="202" t="s">
        <v>105</v>
      </c>
      <c r="E94" s="243" t="e">
        <v>#N/A</v>
      </c>
      <c r="F94" s="241">
        <v>38.177919000000003</v>
      </c>
      <c r="G94" s="230" t="e">
        <v>#N/A</v>
      </c>
      <c r="H94" s="243">
        <v>53.421418000000003</v>
      </c>
      <c r="I94" s="241">
        <v>38.553381999999999</v>
      </c>
      <c r="J94" s="230">
        <v>1.3856480347171618</v>
      </c>
      <c r="K94" s="243">
        <v>53.100048999999999</v>
      </c>
      <c r="L94" s="241">
        <v>38.965353999999998</v>
      </c>
      <c r="M94" s="230">
        <v>1.3627503294336811</v>
      </c>
      <c r="N94" s="243">
        <v>54.017282000000002</v>
      </c>
      <c r="O94" s="241">
        <v>39.565548999999997</v>
      </c>
      <c r="P94" s="230">
        <v>1.3652605199538621</v>
      </c>
      <c r="Q94" s="243">
        <v>54.714641999999998</v>
      </c>
      <c r="R94" s="241">
        <v>39.833601000000002</v>
      </c>
      <c r="S94" s="230">
        <v>1.3735801089135777</v>
      </c>
      <c r="T94" s="243">
        <v>55.741079999999997</v>
      </c>
      <c r="U94" s="241">
        <v>39.980043999999999</v>
      </c>
      <c r="V94" s="230">
        <v>1.3942225776439865</v>
      </c>
      <c r="W94" s="243">
        <v>55.914653000000001</v>
      </c>
      <c r="X94" s="241">
        <v>39.900376999999999</v>
      </c>
      <c r="Y94" s="230">
        <v>1.4013565084861228</v>
      </c>
      <c r="Z94" s="243">
        <v>56.851633999999997</v>
      </c>
      <c r="AA94" s="241">
        <v>39.853448</v>
      </c>
      <c r="AB94" s="230">
        <v>1.4265173241723024</v>
      </c>
      <c r="AC94" s="243">
        <v>56.420734000000003</v>
      </c>
      <c r="AD94" s="241">
        <v>39.785443000000001</v>
      </c>
      <c r="AE94" s="230">
        <v>1.4181250664973117</v>
      </c>
      <c r="AF94" s="243">
        <v>56.301378</v>
      </c>
      <c r="AG94" s="241">
        <v>39.776538000000002</v>
      </c>
      <c r="AH94" s="230">
        <v>1.4154418868731109</v>
      </c>
      <c r="AI94" s="243">
        <v>56.902681000000001</v>
      </c>
      <c r="AJ94" s="243">
        <v>39.866802</v>
      </c>
      <c r="AK94" s="230">
        <v>1.4273199289975655</v>
      </c>
      <c r="AL94" s="243">
        <v>57.394505000000002</v>
      </c>
      <c r="AM94" s="243">
        <v>39.893461000000002</v>
      </c>
      <c r="AN94" s="230">
        <v>1.4386945519718131</v>
      </c>
      <c r="AO94" s="243">
        <v>57.142302000000001</v>
      </c>
      <c r="AP94" s="243">
        <v>39.465797000000002</v>
      </c>
      <c r="AQ94" s="230">
        <v>1.4478942867921811</v>
      </c>
      <c r="AR94" s="243">
        <v>56.753352999999997</v>
      </c>
      <c r="AS94" s="243">
        <v>38.780268999999997</v>
      </c>
      <c r="AT94" s="230">
        <v>1.4634594979214817</v>
      </c>
      <c r="AU94" s="243">
        <v>56.409708000000002</v>
      </c>
      <c r="AV94" s="243">
        <v>37.96322</v>
      </c>
      <c r="AW94" s="230">
        <v>1.485904198853522</v>
      </c>
      <c r="AX94" s="243">
        <v>55.379105000000003</v>
      </c>
      <c r="AY94" s="243">
        <v>37.211754999999997</v>
      </c>
      <c r="AZ94" s="230">
        <v>1.4882153502300552</v>
      </c>
      <c r="BA94" s="243">
        <v>53.87921</v>
      </c>
      <c r="BB94" s="243">
        <v>36.497278999999999</v>
      </c>
      <c r="BC94" s="230">
        <v>1.4762527913382255</v>
      </c>
      <c r="BD94" s="243">
        <v>53.386809999999997</v>
      </c>
      <c r="BE94" s="243">
        <v>35.822673999999999</v>
      </c>
      <c r="BF94" s="230">
        <v>1.4903077866269838</v>
      </c>
      <c r="BG94" s="243">
        <v>52.483396999999997</v>
      </c>
      <c r="BH94" s="243">
        <v>35.274309000000002</v>
      </c>
      <c r="BI94" s="230">
        <v>1.4878646382555643</v>
      </c>
      <c r="BJ94" s="243">
        <v>51.167377999999999</v>
      </c>
      <c r="BK94" s="243">
        <v>34.637645999999997</v>
      </c>
      <c r="BL94" s="230">
        <v>1.4772186885910203</v>
      </c>
      <c r="BM94" s="243">
        <v>50.032330000000002</v>
      </c>
      <c r="BN94" s="243">
        <v>33.526659000000002</v>
      </c>
      <c r="BO94" s="230">
        <v>1.4923148172921137</v>
      </c>
      <c r="BP94" s="243">
        <v>49.020408000000003</v>
      </c>
      <c r="BQ94" s="243">
        <v>32.388720999999997</v>
      </c>
      <c r="BR94" s="230">
        <v>1.5135024319114054</v>
      </c>
      <c r="BS94" s="243">
        <v>47.572659000000002</v>
      </c>
      <c r="BT94" s="243">
        <v>31.068583</v>
      </c>
      <c r="BU94" s="230">
        <v>1.5312143138295042</v>
      </c>
    </row>
    <row r="95" spans="1:73" s="141" customFormat="1" x14ac:dyDescent="0.2">
      <c r="A95" s="200" t="s">
        <v>400</v>
      </c>
      <c r="B95" s="201" t="s">
        <v>254</v>
      </c>
      <c r="C95" s="201" t="s">
        <v>266</v>
      </c>
      <c r="D95" s="202" t="s">
        <v>106</v>
      </c>
      <c r="E95" s="243" t="e">
        <v>#N/A</v>
      </c>
      <c r="F95" s="241">
        <v>0.48755700000000002</v>
      </c>
      <c r="G95" s="230" t="e">
        <v>#N/A</v>
      </c>
      <c r="H95" s="243">
        <v>0.90892799999999996</v>
      </c>
      <c r="I95" s="241">
        <v>0.454733</v>
      </c>
      <c r="J95" s="230">
        <v>1.9988168881519484</v>
      </c>
      <c r="K95" s="243">
        <v>0.886683</v>
      </c>
      <c r="L95" s="241">
        <v>0.48343700000000001</v>
      </c>
      <c r="M95" s="230">
        <v>1.8341231639282884</v>
      </c>
      <c r="N95" s="243">
        <v>0.95556099999999999</v>
      </c>
      <c r="O95" s="241">
        <v>0.47504400000000002</v>
      </c>
      <c r="P95" s="230">
        <v>2.0115210380512121</v>
      </c>
      <c r="Q95" s="243">
        <v>0.93214900000000001</v>
      </c>
      <c r="R95" s="241">
        <v>0.45149600000000001</v>
      </c>
      <c r="S95" s="230">
        <v>2.0645786452150183</v>
      </c>
      <c r="T95" s="243">
        <v>0.887656</v>
      </c>
      <c r="U95" s="241">
        <v>0.466949</v>
      </c>
      <c r="V95" s="230">
        <v>1.9009699132025124</v>
      </c>
      <c r="W95" s="243">
        <v>0.76942100000000002</v>
      </c>
      <c r="X95" s="241">
        <v>0.47849900000000001</v>
      </c>
      <c r="Y95" s="230">
        <v>1.6079887314289059</v>
      </c>
      <c r="Z95" s="243">
        <v>0.832229</v>
      </c>
      <c r="AA95" s="241">
        <v>0.425927</v>
      </c>
      <c r="AB95" s="230">
        <v>1.9539240292350568</v>
      </c>
      <c r="AC95" s="243">
        <v>0.78697099999999998</v>
      </c>
      <c r="AD95" s="241">
        <v>0.40954600000000002</v>
      </c>
      <c r="AE95" s="230">
        <v>1.9215692498522754</v>
      </c>
      <c r="AF95" s="243">
        <v>0.74429100000000004</v>
      </c>
      <c r="AG95" s="241">
        <v>0.41977599999999998</v>
      </c>
      <c r="AH95" s="230">
        <v>1.7730670643390762</v>
      </c>
      <c r="AI95" s="243">
        <v>0.82537199999999999</v>
      </c>
      <c r="AJ95" s="243">
        <v>0.40218999999999999</v>
      </c>
      <c r="AK95" s="230">
        <v>2.052194236554862</v>
      </c>
      <c r="AL95" s="243">
        <v>0.88343499999999997</v>
      </c>
      <c r="AM95" s="243">
        <v>0.38406299999999999</v>
      </c>
      <c r="AN95" s="230">
        <v>2.3002345969281079</v>
      </c>
      <c r="AO95" s="243">
        <v>0.936006</v>
      </c>
      <c r="AP95" s="243">
        <v>0.40952</v>
      </c>
      <c r="AQ95" s="230">
        <v>2.285617308067982</v>
      </c>
      <c r="AR95" s="243">
        <v>0.95598099999999997</v>
      </c>
      <c r="AS95" s="243">
        <v>0.389872</v>
      </c>
      <c r="AT95" s="230">
        <v>2.4520381048138877</v>
      </c>
      <c r="AU95" s="243">
        <v>0.94976099999999997</v>
      </c>
      <c r="AV95" s="243">
        <v>0.38356000000000001</v>
      </c>
      <c r="AW95" s="230">
        <v>2.4761732193137971</v>
      </c>
      <c r="AX95" s="243">
        <v>0.96152199999999999</v>
      </c>
      <c r="AY95" s="243">
        <v>0.37865399999999999</v>
      </c>
      <c r="AZ95" s="230">
        <v>2.5393155756970742</v>
      </c>
      <c r="BA95" s="243">
        <v>0.984518</v>
      </c>
      <c r="BB95" s="243">
        <v>0.38855099999999998</v>
      </c>
      <c r="BC95" s="230">
        <v>2.5338192412321678</v>
      </c>
      <c r="BD95" s="243">
        <v>0.90789399999999998</v>
      </c>
      <c r="BE95" s="243">
        <v>0.36606899999999998</v>
      </c>
      <c r="BF95" s="230">
        <v>2.4801171363868559</v>
      </c>
      <c r="BG95" s="243">
        <v>0.84401099999999996</v>
      </c>
      <c r="BH95" s="243">
        <v>0.35861799999999999</v>
      </c>
      <c r="BI95" s="230">
        <v>2.3535098628624329</v>
      </c>
      <c r="BJ95" s="243">
        <v>0.87881900000000002</v>
      </c>
      <c r="BK95" s="243">
        <v>0.36227999999999999</v>
      </c>
      <c r="BL95" s="230">
        <v>2.4258004858120792</v>
      </c>
      <c r="BM95" s="243">
        <v>0.85369099999999998</v>
      </c>
      <c r="BN95" s="243">
        <v>0.33360499999999998</v>
      </c>
      <c r="BO95" s="230">
        <v>2.5589874252484224</v>
      </c>
      <c r="BP95" s="243">
        <v>0.81542300000000001</v>
      </c>
      <c r="BQ95" s="243">
        <v>0.29943700000000001</v>
      </c>
      <c r="BR95" s="230">
        <v>2.7231871812768627</v>
      </c>
      <c r="BS95" s="243">
        <v>0.80432800000000004</v>
      </c>
      <c r="BT95" s="243">
        <v>0.299819</v>
      </c>
      <c r="BU95" s="230">
        <v>2.6827119028480517</v>
      </c>
    </row>
    <row r="96" spans="1:73" s="141" customFormat="1" x14ac:dyDescent="0.2">
      <c r="A96" s="200" t="s">
        <v>401</v>
      </c>
      <c r="B96" s="201" t="s">
        <v>254</v>
      </c>
      <c r="C96" s="201" t="s">
        <v>266</v>
      </c>
      <c r="D96" s="202" t="s">
        <v>113</v>
      </c>
      <c r="E96" s="243" t="e">
        <v>#N/A</v>
      </c>
      <c r="F96" s="241">
        <v>37.869284</v>
      </c>
      <c r="G96" s="230" t="e">
        <v>#N/A</v>
      </c>
      <c r="H96" s="243">
        <v>122.68381100000001</v>
      </c>
      <c r="I96" s="241">
        <v>37.638067999999997</v>
      </c>
      <c r="J96" s="230">
        <v>3.2595671754458815</v>
      </c>
      <c r="K96" s="243">
        <v>123.61032</v>
      </c>
      <c r="L96" s="241">
        <v>37.688231999999999</v>
      </c>
      <c r="M96" s="230">
        <v>3.2798121174800667</v>
      </c>
      <c r="N96" s="243">
        <v>125.25065600000001</v>
      </c>
      <c r="O96" s="241">
        <v>37.171129999999998</v>
      </c>
      <c r="P96" s="230">
        <v>3.369568156792651</v>
      </c>
      <c r="Q96" s="243">
        <v>125.960791</v>
      </c>
      <c r="R96" s="241">
        <v>36.650545999999999</v>
      </c>
      <c r="S96" s="230">
        <v>3.4368053070750979</v>
      </c>
      <c r="T96" s="243">
        <v>125.970984</v>
      </c>
      <c r="U96" s="241">
        <v>35.890985000000001</v>
      </c>
      <c r="V96" s="230">
        <v>3.5098224247676679</v>
      </c>
      <c r="W96" s="243">
        <v>124.823567</v>
      </c>
      <c r="X96" s="241">
        <v>35.373966000000003</v>
      </c>
      <c r="Y96" s="230">
        <v>3.5286845416202408</v>
      </c>
      <c r="Z96" s="243">
        <v>124.50127000000001</v>
      </c>
      <c r="AA96" s="241">
        <v>34.725684000000001</v>
      </c>
      <c r="AB96" s="230">
        <v>3.5852791265393074</v>
      </c>
      <c r="AC96" s="243">
        <v>123.75493400000001</v>
      </c>
      <c r="AD96" s="241">
        <v>34.448098999999999</v>
      </c>
      <c r="AE96" s="230">
        <v>3.5925040159690673</v>
      </c>
      <c r="AF96" s="243">
        <v>123.48612</v>
      </c>
      <c r="AG96" s="241">
        <v>33.859430000000003</v>
      </c>
      <c r="AH96" s="230">
        <v>3.6470230006825273</v>
      </c>
      <c r="AI96" s="243">
        <v>122.55538300000001</v>
      </c>
      <c r="AJ96" s="243">
        <v>33.554253000000003</v>
      </c>
      <c r="AK96" s="230">
        <v>3.6524545189547206</v>
      </c>
      <c r="AL96" s="243">
        <v>123.784693</v>
      </c>
      <c r="AM96" s="243">
        <v>32.965975999999998</v>
      </c>
      <c r="AN96" s="230">
        <v>3.7549227421630111</v>
      </c>
      <c r="AO96" s="243">
        <v>124.311415</v>
      </c>
      <c r="AP96" s="243">
        <v>32.403368999999998</v>
      </c>
      <c r="AQ96" s="230">
        <v>3.8363731561369439</v>
      </c>
      <c r="AR96" s="243">
        <v>125.004052</v>
      </c>
      <c r="AS96" s="243">
        <v>31.783733000000002</v>
      </c>
      <c r="AT96" s="230">
        <v>3.9329568996819848</v>
      </c>
      <c r="AU96" s="243">
        <v>125.787813</v>
      </c>
      <c r="AV96" s="243">
        <v>31.348513000000001</v>
      </c>
      <c r="AW96" s="230">
        <v>4.0125607552741016</v>
      </c>
      <c r="AX96" s="243">
        <v>126.598803</v>
      </c>
      <c r="AY96" s="243">
        <v>30.833648</v>
      </c>
      <c r="AZ96" s="230">
        <v>4.1058652223051908</v>
      </c>
      <c r="BA96" s="243">
        <v>127.762602</v>
      </c>
      <c r="BB96" s="243">
        <v>30.550346999999999</v>
      </c>
      <c r="BC96" s="230">
        <v>4.182034397187044</v>
      </c>
      <c r="BD96" s="243">
        <v>128.75574</v>
      </c>
      <c r="BE96" s="243">
        <v>30.158995999999998</v>
      </c>
      <c r="BF96" s="230">
        <v>4.2692316415307729</v>
      </c>
      <c r="BG96" s="243">
        <v>129.11331200000001</v>
      </c>
      <c r="BH96" s="243">
        <v>29.602982000000001</v>
      </c>
      <c r="BI96" s="230">
        <v>4.3614968248806827</v>
      </c>
      <c r="BJ96" s="243">
        <v>128.69072499999999</v>
      </c>
      <c r="BK96" s="243">
        <v>29.172882999999999</v>
      </c>
      <c r="BL96" s="230">
        <v>4.4113132390789076</v>
      </c>
      <c r="BM96" s="243">
        <v>129.689663</v>
      </c>
      <c r="BN96" s="243">
        <v>28.671191</v>
      </c>
      <c r="BO96" s="230">
        <v>4.5233441122135458</v>
      </c>
      <c r="BP96" s="243">
        <v>128.366411</v>
      </c>
      <c r="BQ96" s="243">
        <v>28.118096000000001</v>
      </c>
      <c r="BR96" s="230">
        <v>4.5652597174431726</v>
      </c>
      <c r="BS96" s="243">
        <v>126.272662</v>
      </c>
      <c r="BT96" s="243">
        <v>27.623436999999999</v>
      </c>
      <c r="BU96" s="230">
        <v>4.5712147261037792</v>
      </c>
    </row>
    <row r="97" spans="1:73" s="141" customFormat="1" x14ac:dyDescent="0.2">
      <c r="A97" s="200" t="s">
        <v>402</v>
      </c>
      <c r="B97" s="201" t="s">
        <v>254</v>
      </c>
      <c r="C97" s="201" t="s">
        <v>266</v>
      </c>
      <c r="D97" s="202" t="s">
        <v>114</v>
      </c>
      <c r="E97" s="243" t="e">
        <v>#N/A</v>
      </c>
      <c r="F97" s="241">
        <v>7.4083490000000003</v>
      </c>
      <c r="G97" s="230" t="e">
        <v>#N/A</v>
      </c>
      <c r="H97" s="243">
        <v>14.214062999999999</v>
      </c>
      <c r="I97" s="241">
        <v>7.1087350000000002</v>
      </c>
      <c r="J97" s="230">
        <v>1.9995207304815834</v>
      </c>
      <c r="K97" s="243">
        <v>14.060223000000001</v>
      </c>
      <c r="L97" s="241">
        <v>6.7972770000000002</v>
      </c>
      <c r="M97" s="230">
        <v>2.068508168785824</v>
      </c>
      <c r="N97" s="243">
        <v>13.742012000000001</v>
      </c>
      <c r="O97" s="241">
        <v>6.444928</v>
      </c>
      <c r="P97" s="230">
        <v>2.1322211823002521</v>
      </c>
      <c r="Q97" s="243">
        <v>13.599977000000001</v>
      </c>
      <c r="R97" s="241">
        <v>6.1751399999999999</v>
      </c>
      <c r="S97" s="230">
        <v>2.2023754927013801</v>
      </c>
      <c r="T97" s="243">
        <v>12.794088</v>
      </c>
      <c r="U97" s="241">
        <v>5.8687339999999999</v>
      </c>
      <c r="V97" s="230">
        <v>2.1800422373888475</v>
      </c>
      <c r="W97" s="243">
        <v>12.147028000000001</v>
      </c>
      <c r="X97" s="241">
        <v>5.5891289999999998</v>
      </c>
      <c r="Y97" s="230">
        <v>2.1733311218975264</v>
      </c>
      <c r="Z97" s="243">
        <v>11.48574</v>
      </c>
      <c r="AA97" s="241">
        <v>5.2962199999999999</v>
      </c>
      <c r="AB97" s="230">
        <v>2.1686674647201212</v>
      </c>
      <c r="AC97" s="243">
        <v>11.081232999999999</v>
      </c>
      <c r="AD97" s="241">
        <v>5.0481280000000002</v>
      </c>
      <c r="AE97" s="230">
        <v>2.1951172791181204</v>
      </c>
      <c r="AF97" s="243">
        <v>10.424422</v>
      </c>
      <c r="AG97" s="241">
        <v>4.8644550000000004</v>
      </c>
      <c r="AH97" s="230">
        <v>2.1429784014858804</v>
      </c>
      <c r="AI97" s="243">
        <v>10.108527</v>
      </c>
      <c r="AJ97" s="243">
        <v>4.6552249999999997</v>
      </c>
      <c r="AK97" s="230">
        <v>2.1714368263617767</v>
      </c>
      <c r="AL97" s="243">
        <v>9.565239</v>
      </c>
      <c r="AM97" s="243">
        <v>4.5467050000000002</v>
      </c>
      <c r="AN97" s="230">
        <v>2.1037738318188666</v>
      </c>
      <c r="AO97" s="243">
        <v>9.2227160000000001</v>
      </c>
      <c r="AP97" s="243">
        <v>4.4125769999999997</v>
      </c>
      <c r="AQ97" s="230">
        <v>2.0900974645881534</v>
      </c>
      <c r="AR97" s="243">
        <v>8.9669740000000004</v>
      </c>
      <c r="AS97" s="243">
        <v>4.3150120000000003</v>
      </c>
      <c r="AT97" s="230">
        <v>2.0780878477278857</v>
      </c>
      <c r="AU97" s="243">
        <v>8.6124890000000001</v>
      </c>
      <c r="AV97" s="243">
        <v>4.2466759999999999</v>
      </c>
      <c r="AW97" s="230">
        <v>2.0280541769609925</v>
      </c>
      <c r="AX97" s="243">
        <v>8.4557549999999999</v>
      </c>
      <c r="AY97" s="243">
        <v>4.1506689999999997</v>
      </c>
      <c r="AZ97" s="230">
        <v>2.0372029183729179</v>
      </c>
      <c r="BA97" s="243">
        <v>8.346368</v>
      </c>
      <c r="BB97" s="243">
        <v>4.0800349999999996</v>
      </c>
      <c r="BC97" s="230">
        <v>2.0456608828110543</v>
      </c>
      <c r="BD97" s="243">
        <v>8.2427139999999994</v>
      </c>
      <c r="BE97" s="243">
        <v>3.9585059999999999</v>
      </c>
      <c r="BF97" s="230">
        <v>2.0822790214287914</v>
      </c>
      <c r="BG97" s="243">
        <v>8.0522310000000008</v>
      </c>
      <c r="BH97" s="243">
        <v>3.9064290000000002</v>
      </c>
      <c r="BI97" s="230">
        <v>2.0612766800574134</v>
      </c>
      <c r="BJ97" s="243">
        <v>7.7678279999999997</v>
      </c>
      <c r="BK97" s="243">
        <v>3.7974990000000002</v>
      </c>
      <c r="BL97" s="230">
        <v>2.0455115327219309</v>
      </c>
      <c r="BM97" s="243">
        <v>7.3280839999999996</v>
      </c>
      <c r="BN97" s="243">
        <v>3.6815570000000002</v>
      </c>
      <c r="BO97" s="230">
        <v>1.9904850040349773</v>
      </c>
      <c r="BP97" s="243">
        <v>7.3354780000000002</v>
      </c>
      <c r="BQ97" s="243">
        <v>3.511968</v>
      </c>
      <c r="BR97" s="230">
        <v>2.088708667049358</v>
      </c>
      <c r="BS97" s="243">
        <v>7.0962230000000002</v>
      </c>
      <c r="BT97" s="243">
        <v>3.446088</v>
      </c>
      <c r="BU97" s="230">
        <v>2.059211198321111</v>
      </c>
    </row>
    <row r="98" spans="1:73" s="141" customFormat="1" x14ac:dyDescent="0.2">
      <c r="A98" s="200" t="s">
        <v>403</v>
      </c>
      <c r="B98" s="201" t="s">
        <v>254</v>
      </c>
      <c r="C98" s="201" t="s">
        <v>266</v>
      </c>
      <c r="D98" s="202" t="s">
        <v>115</v>
      </c>
      <c r="E98" s="243" t="e">
        <v>#N/A</v>
      </c>
      <c r="F98" s="241">
        <v>7.0088290000000004</v>
      </c>
      <c r="G98" s="230" t="e">
        <v>#N/A</v>
      </c>
      <c r="H98" s="243">
        <v>17.942622</v>
      </c>
      <c r="I98" s="241">
        <v>6.9938580000000004</v>
      </c>
      <c r="J98" s="230">
        <v>2.5654827421431774</v>
      </c>
      <c r="K98" s="243">
        <v>18.36656</v>
      </c>
      <c r="L98" s="241">
        <v>6.9423089999999998</v>
      </c>
      <c r="M98" s="230">
        <v>2.6455981720202888</v>
      </c>
      <c r="N98" s="243">
        <v>18.603646000000001</v>
      </c>
      <c r="O98" s="241">
        <v>6.8599249999999996</v>
      </c>
      <c r="P98" s="230">
        <v>2.7119313986668954</v>
      </c>
      <c r="Q98" s="243">
        <v>18.696922000000001</v>
      </c>
      <c r="R98" s="241">
        <v>6.8135009999999996</v>
      </c>
      <c r="S98" s="230">
        <v>2.7440991055846329</v>
      </c>
      <c r="T98" s="243">
        <v>18.519997</v>
      </c>
      <c r="U98" s="241">
        <v>6.9654629999999997</v>
      </c>
      <c r="V98" s="230">
        <v>2.6588321551632679</v>
      </c>
      <c r="W98" s="243">
        <v>18.845451000000001</v>
      </c>
      <c r="X98" s="241">
        <v>6.9266160000000001</v>
      </c>
      <c r="Y98" s="230">
        <v>2.7207298628940886</v>
      </c>
      <c r="Z98" s="243">
        <v>19.779672999999999</v>
      </c>
      <c r="AA98" s="241">
        <v>7.0458990000000004</v>
      </c>
      <c r="AB98" s="230">
        <v>2.8072603652138639</v>
      </c>
      <c r="AC98" s="243">
        <v>20.066506</v>
      </c>
      <c r="AD98" s="241">
        <v>7.08507</v>
      </c>
      <c r="AE98" s="230">
        <v>2.8322240994090389</v>
      </c>
      <c r="AF98" s="243">
        <v>20.533719000000001</v>
      </c>
      <c r="AG98" s="241">
        <v>7.1055039999999998</v>
      </c>
      <c r="AH98" s="230">
        <v>2.889832867591096</v>
      </c>
      <c r="AI98" s="243">
        <v>21.378523000000001</v>
      </c>
      <c r="AJ98" s="243">
        <v>7.0925200000000004</v>
      </c>
      <c r="AK98" s="230">
        <v>3.0142351378635519</v>
      </c>
      <c r="AL98" s="243">
        <v>21.078628999999999</v>
      </c>
      <c r="AM98" s="243">
        <v>7.1682790000000001</v>
      </c>
      <c r="AN98" s="230">
        <v>2.9405424928354491</v>
      </c>
      <c r="AO98" s="243">
        <v>21.271965000000002</v>
      </c>
      <c r="AP98" s="243">
        <v>7.206753</v>
      </c>
      <c r="AQ98" s="230">
        <v>2.9516711617562033</v>
      </c>
      <c r="AR98" s="243">
        <v>22.022506</v>
      </c>
      <c r="AS98" s="243">
        <v>7.2161350000000004</v>
      </c>
      <c r="AT98" s="230">
        <v>3.0518422950790138</v>
      </c>
      <c r="AU98" s="243">
        <v>22.996563999999999</v>
      </c>
      <c r="AV98" s="243">
        <v>7.3034270000000001</v>
      </c>
      <c r="AW98" s="230">
        <v>3.1487360659591723</v>
      </c>
      <c r="AX98" s="243">
        <v>23.579274000000002</v>
      </c>
      <c r="AY98" s="243">
        <v>7.3809810000000002</v>
      </c>
      <c r="AZ98" s="230">
        <v>3.1945989293293127</v>
      </c>
      <c r="BA98" s="243">
        <v>25.323191999999999</v>
      </c>
      <c r="BB98" s="243">
        <v>7.5201789999999997</v>
      </c>
      <c r="BC98" s="230">
        <v>3.3673655906328825</v>
      </c>
      <c r="BD98" s="243">
        <v>25.624245999999999</v>
      </c>
      <c r="BE98" s="243">
        <v>7.6549430000000003</v>
      </c>
      <c r="BF98" s="230">
        <v>3.3474117312173322</v>
      </c>
      <c r="BG98" s="243">
        <v>26.275632000000002</v>
      </c>
      <c r="BH98" s="243">
        <v>7.8977120000000003</v>
      </c>
      <c r="BI98" s="230">
        <v>3.3269929316237414</v>
      </c>
      <c r="BJ98" s="243">
        <v>26.513331999999998</v>
      </c>
      <c r="BK98" s="243">
        <v>8.1300340000000002</v>
      </c>
      <c r="BL98" s="230">
        <v>3.261158809421953</v>
      </c>
      <c r="BM98" s="243">
        <v>26.797055</v>
      </c>
      <c r="BN98" s="243">
        <v>8.3157879999999995</v>
      </c>
      <c r="BO98" s="230">
        <v>3.2224312356207254</v>
      </c>
      <c r="BP98" s="243">
        <v>26.909490999999999</v>
      </c>
      <c r="BQ98" s="243">
        <v>8.4610789999999998</v>
      </c>
      <c r="BR98" s="230">
        <v>3.1803852676473059</v>
      </c>
      <c r="BS98" s="243">
        <v>27.348317000000002</v>
      </c>
      <c r="BT98" s="243">
        <v>8.5866430000000005</v>
      </c>
      <c r="BU98" s="230">
        <v>3.184983584387985</v>
      </c>
    </row>
    <row r="99" spans="1:73" s="141" customFormat="1" x14ac:dyDescent="0.2">
      <c r="A99" s="200" t="s">
        <v>404</v>
      </c>
      <c r="B99" s="201" t="s">
        <v>254</v>
      </c>
      <c r="C99" s="201" t="s">
        <v>266</v>
      </c>
      <c r="D99" s="202" t="s">
        <v>116</v>
      </c>
      <c r="E99" s="243" t="e">
        <v>#N/A</v>
      </c>
      <c r="F99" s="241">
        <v>7.8827480000000003</v>
      </c>
      <c r="G99" s="230" t="e">
        <v>#N/A</v>
      </c>
      <c r="H99" s="243">
        <v>10.738735999999999</v>
      </c>
      <c r="I99" s="241">
        <v>7.6762370000000004</v>
      </c>
      <c r="J99" s="230">
        <v>1.398958369836679</v>
      </c>
      <c r="K99" s="243">
        <v>10.745659</v>
      </c>
      <c r="L99" s="241">
        <v>7.6353999999999997</v>
      </c>
      <c r="M99" s="230">
        <v>1.4073472247688399</v>
      </c>
      <c r="N99" s="243">
        <v>10.603339999999999</v>
      </c>
      <c r="O99" s="241">
        <v>7.56114</v>
      </c>
      <c r="P99" s="230">
        <v>1.4023467360741897</v>
      </c>
      <c r="Q99" s="243">
        <v>10.448027</v>
      </c>
      <c r="R99" s="241">
        <v>7.4774019999999997</v>
      </c>
      <c r="S99" s="230">
        <v>1.3972803655601238</v>
      </c>
      <c r="T99" s="243">
        <v>10.438071000000001</v>
      </c>
      <c r="U99" s="241">
        <v>7.4286750000000001</v>
      </c>
      <c r="V99" s="230">
        <v>1.4051053518965362</v>
      </c>
      <c r="W99" s="243">
        <v>10.464823000000001</v>
      </c>
      <c r="X99" s="241">
        <v>7.4656659999999997</v>
      </c>
      <c r="Y99" s="230">
        <v>1.4017266510449304</v>
      </c>
      <c r="Z99" s="243">
        <v>10.330591999999999</v>
      </c>
      <c r="AA99" s="241">
        <v>7.3724429999999996</v>
      </c>
      <c r="AB99" s="230">
        <v>1.4012440652304805</v>
      </c>
      <c r="AC99" s="243">
        <v>10.524414999999999</v>
      </c>
      <c r="AD99" s="241">
        <v>7.3897729999999999</v>
      </c>
      <c r="AE99" s="230">
        <v>1.424186507488119</v>
      </c>
      <c r="AF99" s="243">
        <v>10.642599000000001</v>
      </c>
      <c r="AG99" s="241">
        <v>7.4475980000000002</v>
      </c>
      <c r="AH99" s="230">
        <v>1.4289975103382326</v>
      </c>
      <c r="AI99" s="243">
        <v>10.634789</v>
      </c>
      <c r="AJ99" s="243">
        <v>7.4670420000000002</v>
      </c>
      <c r="AK99" s="230">
        <v>1.4242305051987119</v>
      </c>
      <c r="AL99" s="243">
        <v>10.556431999999999</v>
      </c>
      <c r="AM99" s="243">
        <v>7.3296279999999996</v>
      </c>
      <c r="AN99" s="230">
        <v>1.4402411691289108</v>
      </c>
      <c r="AO99" s="243">
        <v>10.893622000000001</v>
      </c>
      <c r="AP99" s="243">
        <v>7.149699</v>
      </c>
      <c r="AQ99" s="230">
        <v>1.5236476388726294</v>
      </c>
      <c r="AR99" s="243">
        <v>10.50455</v>
      </c>
      <c r="AS99" s="243">
        <v>6.9777529999999999</v>
      </c>
      <c r="AT99" s="230">
        <v>1.5054344858581266</v>
      </c>
      <c r="AU99" s="243">
        <v>10.337391</v>
      </c>
      <c r="AV99" s="243">
        <v>6.8044330000000004</v>
      </c>
      <c r="AW99" s="230">
        <v>1.5192141652361042</v>
      </c>
      <c r="AX99" s="243">
        <v>10.100228</v>
      </c>
      <c r="AY99" s="243">
        <v>6.6812240000000003</v>
      </c>
      <c r="AZ99" s="230">
        <v>1.5117331794293978</v>
      </c>
      <c r="BA99" s="243">
        <v>10.356991000000001</v>
      </c>
      <c r="BB99" s="243">
        <v>6.628946</v>
      </c>
      <c r="BC99" s="230">
        <v>1.562388802081055</v>
      </c>
      <c r="BD99" s="243">
        <v>10.233862999999999</v>
      </c>
      <c r="BE99" s="243">
        <v>6.6494049999999998</v>
      </c>
      <c r="BF99" s="230">
        <v>1.539064472685902</v>
      </c>
      <c r="BG99" s="243">
        <v>10.098034</v>
      </c>
      <c r="BH99" s="243">
        <v>6.50847</v>
      </c>
      <c r="BI99" s="230">
        <v>1.5515219398721973</v>
      </c>
      <c r="BJ99" s="243">
        <v>9.9725999999999999</v>
      </c>
      <c r="BK99" s="243">
        <v>6.4354940000000003</v>
      </c>
      <c r="BL99" s="230">
        <v>1.5496246286609854</v>
      </c>
      <c r="BM99" s="243">
        <v>9.8217879999999997</v>
      </c>
      <c r="BN99" s="243">
        <v>6.310543</v>
      </c>
      <c r="BO99" s="230">
        <v>1.5564093295933488</v>
      </c>
      <c r="BP99" s="243">
        <v>9.6214359999999992</v>
      </c>
      <c r="BQ99" s="243">
        <v>6.1163930000000004</v>
      </c>
      <c r="BR99" s="230">
        <v>1.573057192368116</v>
      </c>
      <c r="BS99" s="243">
        <v>9.2674859999999999</v>
      </c>
      <c r="BT99" s="243">
        <v>5.960782</v>
      </c>
      <c r="BU99" s="230">
        <v>1.5547433205911574</v>
      </c>
    </row>
    <row r="100" spans="1:73" s="141" customFormat="1" x14ac:dyDescent="0.2">
      <c r="A100" s="200" t="s">
        <v>405</v>
      </c>
      <c r="B100" s="201" t="s">
        <v>254</v>
      </c>
      <c r="C100" s="201" t="s">
        <v>266</v>
      </c>
      <c r="D100" s="202" t="s">
        <v>279</v>
      </c>
      <c r="E100" s="243" t="e">
        <v>#N/A</v>
      </c>
      <c r="F100" s="241">
        <v>3.0803850000000002</v>
      </c>
      <c r="G100" s="230" t="e">
        <v>#N/A</v>
      </c>
      <c r="H100" s="243">
        <v>7.3495619999999997</v>
      </c>
      <c r="I100" s="241">
        <v>3.0866440000000002</v>
      </c>
      <c r="J100" s="230">
        <v>2.3810850878818548</v>
      </c>
      <c r="K100" s="243">
        <v>7.6379109999999999</v>
      </c>
      <c r="L100" s="241">
        <v>3.0647530000000001</v>
      </c>
      <c r="M100" s="230">
        <v>2.4921783256268939</v>
      </c>
      <c r="N100" s="243">
        <v>7.4478540000000004</v>
      </c>
      <c r="O100" s="241">
        <v>3.0841509999999999</v>
      </c>
      <c r="P100" s="230">
        <v>2.4148798161957701</v>
      </c>
      <c r="Q100" s="243">
        <v>7.8196000000000003</v>
      </c>
      <c r="R100" s="241">
        <v>3.0393910000000002</v>
      </c>
      <c r="S100" s="230">
        <v>2.5727522388531123</v>
      </c>
      <c r="T100" s="243">
        <v>7.9093070000000001</v>
      </c>
      <c r="U100" s="241">
        <v>2.9547789999999998</v>
      </c>
      <c r="V100" s="230">
        <v>2.6767846258552672</v>
      </c>
      <c r="W100" s="243">
        <v>7.9544589999999999</v>
      </c>
      <c r="X100" s="241">
        <v>2.9144990000000002</v>
      </c>
      <c r="Y100" s="230">
        <v>2.7292714802784284</v>
      </c>
      <c r="Z100" s="243">
        <v>7.9427070000000004</v>
      </c>
      <c r="AA100" s="241">
        <v>2.9355799999999999</v>
      </c>
      <c r="AB100" s="230">
        <v>2.7056687264526946</v>
      </c>
      <c r="AC100" s="243">
        <v>8.1656490000000002</v>
      </c>
      <c r="AD100" s="241">
        <v>2.8737810000000001</v>
      </c>
      <c r="AE100" s="230">
        <v>2.8414305056648366</v>
      </c>
      <c r="AF100" s="243">
        <v>8.0792699999999993</v>
      </c>
      <c r="AG100" s="241">
        <v>2.8449049999999998</v>
      </c>
      <c r="AH100" s="230">
        <v>2.8399085382464442</v>
      </c>
      <c r="AI100" s="243">
        <v>8.0702359999999995</v>
      </c>
      <c r="AJ100" s="243">
        <v>2.8255789999999998</v>
      </c>
      <c r="AK100" s="230">
        <v>2.856135326600318</v>
      </c>
      <c r="AL100" s="243">
        <v>8.3344140000000007</v>
      </c>
      <c r="AM100" s="243">
        <v>2.802047</v>
      </c>
      <c r="AN100" s="230">
        <v>2.9744019283045575</v>
      </c>
      <c r="AO100" s="243">
        <v>8.1640250000000005</v>
      </c>
      <c r="AP100" s="243">
        <v>2.7541980000000001</v>
      </c>
      <c r="AQ100" s="230">
        <v>2.9642113602580498</v>
      </c>
      <c r="AR100" s="243">
        <v>7.8592560000000002</v>
      </c>
      <c r="AS100" s="243">
        <v>2.7131150000000002</v>
      </c>
      <c r="AT100" s="230">
        <v>2.8967647888128591</v>
      </c>
      <c r="AU100" s="243">
        <v>7.5916379999999997</v>
      </c>
      <c r="AV100" s="243">
        <v>2.6408019999999999</v>
      </c>
      <c r="AW100" s="230">
        <v>2.874747141209375</v>
      </c>
      <c r="AX100" s="243">
        <v>7.4461680000000001</v>
      </c>
      <c r="AY100" s="243">
        <v>2.6253229999999999</v>
      </c>
      <c r="AZ100" s="230">
        <v>2.8362864302792459</v>
      </c>
      <c r="BA100" s="243">
        <v>7.1256469999999998</v>
      </c>
      <c r="BB100" s="243">
        <v>2.5896180000000002</v>
      </c>
      <c r="BC100" s="230">
        <v>2.7516208954370875</v>
      </c>
      <c r="BD100" s="243">
        <v>6.7750170000000001</v>
      </c>
      <c r="BE100" s="243">
        <v>2.4975459999999998</v>
      </c>
      <c r="BF100" s="230">
        <v>2.7126695564365986</v>
      </c>
      <c r="BG100" s="243">
        <v>7.0755220000000003</v>
      </c>
      <c r="BH100" s="243">
        <v>2.4727899999999998</v>
      </c>
      <c r="BI100" s="230">
        <v>2.8613517524739267</v>
      </c>
      <c r="BJ100" s="243">
        <v>7.1613179999999996</v>
      </c>
      <c r="BK100" s="243">
        <v>2.4744540000000002</v>
      </c>
      <c r="BL100" s="230">
        <v>2.8941002742423172</v>
      </c>
      <c r="BM100" s="243">
        <v>7.0153990000000004</v>
      </c>
      <c r="BN100" s="243">
        <v>2.4140820000000001</v>
      </c>
      <c r="BO100" s="230">
        <v>2.9060317752255309</v>
      </c>
      <c r="BP100" s="243">
        <v>6.9995599999999998</v>
      </c>
      <c r="BQ100" s="243">
        <v>2.3847659999999999</v>
      </c>
      <c r="BR100" s="230">
        <v>2.9351139692531678</v>
      </c>
      <c r="BS100" s="243">
        <v>7.0785859999999996</v>
      </c>
      <c r="BT100" s="243">
        <v>2.377211</v>
      </c>
      <c r="BU100" s="230">
        <v>2.9776851949616585</v>
      </c>
    </row>
    <row r="101" spans="1:73" s="141" customFormat="1" x14ac:dyDescent="0.2">
      <c r="A101" s="200" t="s">
        <v>406</v>
      </c>
      <c r="B101" s="201" t="s">
        <v>254</v>
      </c>
      <c r="C101" s="201" t="s">
        <v>266</v>
      </c>
      <c r="D101" s="202" t="s">
        <v>108</v>
      </c>
      <c r="E101" s="243" t="e">
        <v>#N/A</v>
      </c>
      <c r="F101" s="241">
        <v>2.8579430000000001</v>
      </c>
      <c r="G101" s="230" t="e">
        <v>#N/A</v>
      </c>
      <c r="H101" s="243">
        <v>8.656409</v>
      </c>
      <c r="I101" s="241">
        <v>2.8516840000000001</v>
      </c>
      <c r="J101" s="230">
        <v>3.035542858184848</v>
      </c>
      <c r="K101" s="243">
        <v>9.1721140000000005</v>
      </c>
      <c r="L101" s="241">
        <v>2.8936959999999998</v>
      </c>
      <c r="M101" s="230">
        <v>3.1696881773344545</v>
      </c>
      <c r="N101" s="243">
        <v>9.0690380000000008</v>
      </c>
      <c r="O101" s="241">
        <v>2.8318539999999999</v>
      </c>
      <c r="P101" s="230">
        <v>3.2025090276546746</v>
      </c>
      <c r="Q101" s="243">
        <v>9.2665059999999997</v>
      </c>
      <c r="R101" s="241">
        <v>2.834295</v>
      </c>
      <c r="S101" s="230">
        <v>3.2694218491723692</v>
      </c>
      <c r="T101" s="243">
        <v>9.6400079999999999</v>
      </c>
      <c r="U101" s="241">
        <v>2.7580520000000002</v>
      </c>
      <c r="V101" s="230">
        <v>3.4952234403122202</v>
      </c>
      <c r="W101" s="243">
        <v>9.6556149999999992</v>
      </c>
      <c r="X101" s="241">
        <v>2.739573</v>
      </c>
      <c r="Y101" s="230">
        <v>3.5244963357428327</v>
      </c>
      <c r="Z101" s="243">
        <v>9.8933700000000009</v>
      </c>
      <c r="AA101" s="241">
        <v>2.742019</v>
      </c>
      <c r="AB101" s="230">
        <v>3.6080603380209988</v>
      </c>
      <c r="AC101" s="243">
        <v>10.096534999999999</v>
      </c>
      <c r="AD101" s="241">
        <v>2.7977650000000001</v>
      </c>
      <c r="AE101" s="230">
        <v>3.6087859416355554</v>
      </c>
      <c r="AF101" s="243">
        <v>10.224264</v>
      </c>
      <c r="AG101" s="241">
        <v>2.7757149999999999</v>
      </c>
      <c r="AH101" s="230">
        <v>3.6834703851079813</v>
      </c>
      <c r="AI101" s="243">
        <v>10.277936</v>
      </c>
      <c r="AJ101" s="243">
        <v>2.7480389999999999</v>
      </c>
      <c r="AK101" s="230">
        <v>3.7400983028261248</v>
      </c>
      <c r="AL101" s="243">
        <v>10.530989999999999</v>
      </c>
      <c r="AM101" s="243">
        <v>2.6862409999999999</v>
      </c>
      <c r="AN101" s="230">
        <v>3.9203444515961152</v>
      </c>
      <c r="AO101" s="243">
        <v>11.058081</v>
      </c>
      <c r="AP101" s="243">
        <v>2.673108</v>
      </c>
      <c r="AQ101" s="230">
        <v>4.1367879636737461</v>
      </c>
      <c r="AR101" s="243">
        <v>11.904177000000001</v>
      </c>
      <c r="AS101" s="243">
        <v>2.6401889999999999</v>
      </c>
      <c r="AT101" s="230">
        <v>4.5088351629371992</v>
      </c>
      <c r="AU101" s="243">
        <v>12.237712</v>
      </c>
      <c r="AV101" s="243">
        <v>2.631338</v>
      </c>
      <c r="AW101" s="230">
        <v>4.6507563832544507</v>
      </c>
      <c r="AX101" s="243">
        <v>12.551982000000001</v>
      </c>
      <c r="AY101" s="243">
        <v>2.6131630000000001</v>
      </c>
      <c r="AZ101" s="230">
        <v>4.8033674133607436</v>
      </c>
      <c r="BA101" s="243">
        <v>12.751237</v>
      </c>
      <c r="BB101" s="243">
        <v>2.6494469999999999</v>
      </c>
      <c r="BC101" s="230">
        <v>4.8127918769463971</v>
      </c>
      <c r="BD101" s="243">
        <v>12.648002</v>
      </c>
      <c r="BE101" s="243">
        <v>2.53911</v>
      </c>
      <c r="BF101" s="230">
        <v>4.9812737534017826</v>
      </c>
      <c r="BG101" s="243">
        <v>12.368753</v>
      </c>
      <c r="BH101" s="243">
        <v>2.471419</v>
      </c>
      <c r="BI101" s="230">
        <v>5.0047171280952361</v>
      </c>
      <c r="BJ101" s="243">
        <v>12.18261</v>
      </c>
      <c r="BK101" s="243">
        <v>2.3919260000000002</v>
      </c>
      <c r="BL101" s="230">
        <v>5.0932219475017204</v>
      </c>
      <c r="BM101" s="243">
        <v>12.159837</v>
      </c>
      <c r="BN101" s="243">
        <v>2.3668079999999998</v>
      </c>
      <c r="BO101" s="230">
        <v>5.1376524838516691</v>
      </c>
      <c r="BP101" s="243">
        <v>12.225656000000001</v>
      </c>
      <c r="BQ101" s="243">
        <v>2.258953</v>
      </c>
      <c r="BR101" s="230">
        <v>5.4120895830944695</v>
      </c>
      <c r="BS101" s="243">
        <v>12.352498000000001</v>
      </c>
      <c r="BT101" s="243">
        <v>2.249133</v>
      </c>
      <c r="BU101" s="230">
        <v>5.4921154062476516</v>
      </c>
    </row>
    <row r="102" spans="1:73" s="141" customFormat="1" x14ac:dyDescent="0.2">
      <c r="A102" s="200" t="s">
        <v>407</v>
      </c>
      <c r="B102" s="201" t="s">
        <v>254</v>
      </c>
      <c r="C102" s="201" t="s">
        <v>266</v>
      </c>
      <c r="D102" s="202" t="s">
        <v>109</v>
      </c>
      <c r="E102" s="243" t="e">
        <v>#N/A</v>
      </c>
      <c r="F102" s="241">
        <v>2.333421</v>
      </c>
      <c r="G102" s="230" t="e">
        <v>#N/A</v>
      </c>
      <c r="H102" s="243">
        <v>3.6030880000000001</v>
      </c>
      <c r="I102" s="241">
        <v>2.290289</v>
      </c>
      <c r="J102" s="230">
        <v>1.5732023338539372</v>
      </c>
      <c r="K102" s="243">
        <v>3.5138750000000001</v>
      </c>
      <c r="L102" s="241">
        <v>2.3278279999999998</v>
      </c>
      <c r="M102" s="230">
        <v>1.5095080048869591</v>
      </c>
      <c r="N102" s="243">
        <v>3.70146</v>
      </c>
      <c r="O102" s="241">
        <v>2.3182779999999998</v>
      </c>
      <c r="P102" s="230">
        <v>1.596641990304873</v>
      </c>
      <c r="Q102" s="243">
        <v>3.6151629999999999</v>
      </c>
      <c r="R102" s="241">
        <v>2.322257</v>
      </c>
      <c r="S102" s="230">
        <v>1.5567454420419444</v>
      </c>
      <c r="T102" s="243">
        <v>3.6256780000000002</v>
      </c>
      <c r="U102" s="241">
        <v>2.3024200000000001</v>
      </c>
      <c r="V102" s="230">
        <v>1.5747248547180792</v>
      </c>
      <c r="W102" s="243">
        <v>3.6875469999999999</v>
      </c>
      <c r="X102" s="241">
        <v>2.2971810000000001</v>
      </c>
      <c r="Y102" s="230">
        <v>1.605248781005937</v>
      </c>
      <c r="Z102" s="243">
        <v>3.6656399999999998</v>
      </c>
      <c r="AA102" s="241">
        <v>2.233835</v>
      </c>
      <c r="AB102" s="230">
        <v>1.640962738966844</v>
      </c>
      <c r="AC102" s="243">
        <v>3.5944919999999998</v>
      </c>
      <c r="AD102" s="241">
        <v>2.206169</v>
      </c>
      <c r="AE102" s="230">
        <v>1.6292913190240637</v>
      </c>
      <c r="AF102" s="243">
        <v>3.6532040000000001</v>
      </c>
      <c r="AG102" s="241">
        <v>2.154801</v>
      </c>
      <c r="AH102" s="230">
        <v>1.6953788308061859</v>
      </c>
      <c r="AI102" s="243">
        <v>3.7773949999999998</v>
      </c>
      <c r="AJ102" s="243">
        <v>2.106779</v>
      </c>
      <c r="AK102" s="230">
        <v>1.7929716405944809</v>
      </c>
      <c r="AL102" s="243">
        <v>3.7205210000000002</v>
      </c>
      <c r="AM102" s="243">
        <v>2.0562339999999999</v>
      </c>
      <c r="AN102" s="230">
        <v>1.8093859940065189</v>
      </c>
      <c r="AO102" s="243">
        <v>3.8579639999999999</v>
      </c>
      <c r="AP102" s="243">
        <v>2.029509</v>
      </c>
      <c r="AQ102" s="230">
        <v>1.9009346595654417</v>
      </c>
      <c r="AR102" s="243">
        <v>3.6090520000000001</v>
      </c>
      <c r="AS102" s="243">
        <v>2.0112730000000001</v>
      </c>
      <c r="AT102" s="230">
        <v>1.7944117979011303</v>
      </c>
      <c r="AU102" s="243">
        <v>3.8326850000000001</v>
      </c>
      <c r="AV102" s="243">
        <v>2.0386169999999999</v>
      </c>
      <c r="AW102" s="230">
        <v>1.8800417145545241</v>
      </c>
      <c r="AX102" s="243">
        <v>3.735385</v>
      </c>
      <c r="AY102" s="243">
        <v>2.0694379999999999</v>
      </c>
      <c r="AZ102" s="230">
        <v>1.8050238760475068</v>
      </c>
      <c r="BA102" s="243">
        <v>3.8950559999999999</v>
      </c>
      <c r="BB102" s="243">
        <v>2.0825010000000002</v>
      </c>
      <c r="BC102" s="230">
        <v>1.8703741318731657</v>
      </c>
      <c r="BD102" s="243">
        <v>3.7524630000000001</v>
      </c>
      <c r="BE102" s="243">
        <v>2.0962679999999998</v>
      </c>
      <c r="BF102" s="230">
        <v>1.7900683500392127</v>
      </c>
      <c r="BG102" s="243">
        <v>3.7189030000000001</v>
      </c>
      <c r="BH102" s="243">
        <v>2.0674630000000001</v>
      </c>
      <c r="BI102" s="230">
        <v>1.7987760845055025</v>
      </c>
      <c r="BJ102" s="243">
        <v>3.408604</v>
      </c>
      <c r="BK102" s="243">
        <v>2.1246179999999999</v>
      </c>
      <c r="BL102" s="230">
        <v>1.6043373444073241</v>
      </c>
      <c r="BM102" s="243">
        <v>3.3815170000000001</v>
      </c>
      <c r="BN102" s="243">
        <v>2.1319180000000002</v>
      </c>
      <c r="BO102" s="230">
        <v>1.5861383974430536</v>
      </c>
      <c r="BP102" s="243">
        <v>3.179872</v>
      </c>
      <c r="BQ102" s="243">
        <v>2.1502819999999998</v>
      </c>
      <c r="BR102" s="230">
        <v>1.4788162668896454</v>
      </c>
      <c r="BS102" s="243">
        <v>3.153429</v>
      </c>
      <c r="BT102" s="243">
        <v>2.1691069999999999</v>
      </c>
      <c r="BU102" s="230">
        <v>1.4537913528470472</v>
      </c>
    </row>
    <row r="103" spans="1:73" s="141" customFormat="1" x14ac:dyDescent="0.2">
      <c r="A103" s="200" t="s">
        <v>408</v>
      </c>
      <c r="B103" s="201" t="s">
        <v>254</v>
      </c>
      <c r="C103" s="201" t="s">
        <v>266</v>
      </c>
      <c r="D103" s="202" t="s">
        <v>280</v>
      </c>
      <c r="E103" s="243" t="e">
        <v>#N/A</v>
      </c>
      <c r="F103" s="241">
        <v>0.42068899999999998</v>
      </c>
      <c r="G103" s="230" t="e">
        <v>#N/A</v>
      </c>
      <c r="H103" s="243">
        <v>2.1704629999999998</v>
      </c>
      <c r="I103" s="241">
        <v>0.39525399999999999</v>
      </c>
      <c r="J103" s="230">
        <v>5.4913119158819388</v>
      </c>
      <c r="K103" s="243">
        <v>2.1368819999999999</v>
      </c>
      <c r="L103" s="241">
        <v>0.39245099999999999</v>
      </c>
      <c r="M103" s="230">
        <v>5.4449651039238018</v>
      </c>
      <c r="N103" s="243">
        <v>1.9903439999999999</v>
      </c>
      <c r="O103" s="241">
        <v>0.37765599999999999</v>
      </c>
      <c r="P103" s="230">
        <v>5.2702565297519435</v>
      </c>
      <c r="Q103" s="243">
        <v>1.9762230000000001</v>
      </c>
      <c r="R103" s="241">
        <v>0.35570600000000002</v>
      </c>
      <c r="S103" s="230">
        <v>5.5557763996109149</v>
      </c>
      <c r="T103" s="243">
        <v>2.0505369999999998</v>
      </c>
      <c r="U103" s="241">
        <v>0.34368100000000001</v>
      </c>
      <c r="V103" s="230">
        <v>5.9663961638845313</v>
      </c>
      <c r="W103" s="243">
        <v>2.0436510000000001</v>
      </c>
      <c r="X103" s="241">
        <v>0.342808</v>
      </c>
      <c r="Y103" s="230">
        <v>5.9615032321299388</v>
      </c>
      <c r="Z103" s="243">
        <v>2.1213320000000002</v>
      </c>
      <c r="AA103" s="241">
        <v>0.31077900000000003</v>
      </c>
      <c r="AB103" s="230">
        <v>6.8258537417264362</v>
      </c>
      <c r="AC103" s="243">
        <v>2.2060979999999999</v>
      </c>
      <c r="AD103" s="241">
        <v>0.30005500000000002</v>
      </c>
      <c r="AE103" s="230">
        <v>7.352312076119377</v>
      </c>
      <c r="AF103" s="243">
        <v>2.340001</v>
      </c>
      <c r="AG103" s="241">
        <v>0.308147</v>
      </c>
      <c r="AH103" s="230">
        <v>7.593781539330255</v>
      </c>
      <c r="AI103" s="243">
        <v>2.4827569999999999</v>
      </c>
      <c r="AJ103" s="243">
        <v>0.311087</v>
      </c>
      <c r="AK103" s="230">
        <v>7.9809088775808696</v>
      </c>
      <c r="AL103" s="243">
        <v>2.5914160000000002</v>
      </c>
      <c r="AM103" s="243">
        <v>0.30125200000000002</v>
      </c>
      <c r="AN103" s="230">
        <v>8.6021536786477775</v>
      </c>
      <c r="AO103" s="243">
        <v>2.5162450000000001</v>
      </c>
      <c r="AP103" s="243">
        <v>0.30452299999999999</v>
      </c>
      <c r="AQ103" s="230">
        <v>8.2629062501026205</v>
      </c>
      <c r="AR103" s="243">
        <v>2.5909450000000001</v>
      </c>
      <c r="AS103" s="243">
        <v>0.30516199999999999</v>
      </c>
      <c r="AT103" s="230">
        <v>8.4903919885175743</v>
      </c>
      <c r="AU103" s="243">
        <v>2.444909</v>
      </c>
      <c r="AV103" s="243">
        <v>0.296265</v>
      </c>
      <c r="AW103" s="230">
        <v>8.2524395389262999</v>
      </c>
      <c r="AX103" s="243">
        <v>2.3767670000000001</v>
      </c>
      <c r="AY103" s="243">
        <v>0.28423100000000001</v>
      </c>
      <c r="AZ103" s="230">
        <v>8.3620963230611718</v>
      </c>
      <c r="BA103" s="243">
        <v>2.3133170000000001</v>
      </c>
      <c r="BB103" s="243">
        <v>0.27169700000000002</v>
      </c>
      <c r="BC103" s="230">
        <v>8.5143266211993502</v>
      </c>
      <c r="BD103" s="243">
        <v>2.3733019999999998</v>
      </c>
      <c r="BE103" s="243">
        <v>0.26536799999999999</v>
      </c>
      <c r="BF103" s="230">
        <v>8.9434370383768957</v>
      </c>
      <c r="BG103" s="243">
        <v>2.283169</v>
      </c>
      <c r="BH103" s="243">
        <v>0.25650600000000001</v>
      </c>
      <c r="BI103" s="230">
        <v>8.9010354533617146</v>
      </c>
      <c r="BJ103" s="243">
        <v>2.3637570000000001</v>
      </c>
      <c r="BK103" s="243">
        <v>0.243705</v>
      </c>
      <c r="BL103" s="230">
        <v>9.6992552471225455</v>
      </c>
      <c r="BM103" s="243">
        <v>2.2567270000000001</v>
      </c>
      <c r="BN103" s="243">
        <v>0.24217900000000001</v>
      </c>
      <c r="BO103" s="230">
        <v>9.3184256273252437</v>
      </c>
      <c r="BP103" s="243">
        <v>2.366374</v>
      </c>
      <c r="BQ103" s="243">
        <v>0.220635</v>
      </c>
      <c r="BR103" s="230">
        <v>10.725288372198428</v>
      </c>
      <c r="BS103" s="243">
        <v>2.2766280000000001</v>
      </c>
      <c r="BT103" s="243">
        <v>0.20368900000000001</v>
      </c>
      <c r="BU103" s="230">
        <v>11.176980592962801</v>
      </c>
    </row>
    <row r="104" spans="1:73" s="141" customFormat="1" x14ac:dyDescent="0.2">
      <c r="A104" s="200" t="s">
        <v>409</v>
      </c>
      <c r="B104" s="201" t="s">
        <v>254</v>
      </c>
      <c r="C104" s="201" t="s">
        <v>266</v>
      </c>
      <c r="D104" s="202" t="s">
        <v>281</v>
      </c>
      <c r="E104" s="243" t="e">
        <v>#N/A</v>
      </c>
      <c r="F104" s="241">
        <v>4.4993740000000004</v>
      </c>
      <c r="G104" s="230" t="e">
        <v>#N/A</v>
      </c>
      <c r="H104" s="243">
        <v>10.220571</v>
      </c>
      <c r="I104" s="241">
        <v>4.5236559999999999</v>
      </c>
      <c r="J104" s="230">
        <v>2.2593607913599087</v>
      </c>
      <c r="K104" s="243">
        <v>10.758134999999999</v>
      </c>
      <c r="L104" s="241">
        <v>4.6078739999999998</v>
      </c>
      <c r="M104" s="230">
        <v>2.3347285537755589</v>
      </c>
      <c r="N104" s="243">
        <v>11.403325000000001</v>
      </c>
      <c r="O104" s="241">
        <v>4.7056290000000001</v>
      </c>
      <c r="P104" s="230">
        <v>2.423337028907294</v>
      </c>
      <c r="Q104" s="243">
        <v>11.883136</v>
      </c>
      <c r="R104" s="241">
        <v>4.6716360000000003</v>
      </c>
      <c r="S104" s="230">
        <v>2.5436776324182793</v>
      </c>
      <c r="T104" s="243">
        <v>12.234273999999999</v>
      </c>
      <c r="U104" s="241">
        <v>4.6079220000000003</v>
      </c>
      <c r="V104" s="230">
        <v>2.6550523207641099</v>
      </c>
      <c r="W104" s="243">
        <v>12.407683</v>
      </c>
      <c r="X104" s="241">
        <v>4.5540880000000001</v>
      </c>
      <c r="Y104" s="230">
        <v>2.7245154243835428</v>
      </c>
      <c r="Z104" s="243">
        <v>12.387575</v>
      </c>
      <c r="AA104" s="241">
        <v>4.4682069999999996</v>
      </c>
      <c r="AB104" s="230">
        <v>2.7723816286935681</v>
      </c>
      <c r="AC104" s="243">
        <v>12.485410999999999</v>
      </c>
      <c r="AD104" s="241">
        <v>4.3472479999999996</v>
      </c>
      <c r="AE104" s="230">
        <v>2.87202639462943</v>
      </c>
      <c r="AF104" s="243">
        <v>12.900022999999999</v>
      </c>
      <c r="AG104" s="241">
        <v>4.2877109999999998</v>
      </c>
      <c r="AH104" s="230">
        <v>3.008603658222301</v>
      </c>
      <c r="AI104" s="243">
        <v>13.159606</v>
      </c>
      <c r="AJ104" s="243">
        <v>4.2060230000000001</v>
      </c>
      <c r="AK104" s="230">
        <v>3.1287527433872806</v>
      </c>
      <c r="AL104" s="243">
        <v>13.111426</v>
      </c>
      <c r="AM104" s="243">
        <v>4.1009900000000004</v>
      </c>
      <c r="AN104" s="230">
        <v>3.1971367889216991</v>
      </c>
      <c r="AO104" s="243">
        <v>13.39486</v>
      </c>
      <c r="AP104" s="243">
        <v>3.9457879999999999</v>
      </c>
      <c r="AQ104" s="230">
        <v>3.3947236901729134</v>
      </c>
      <c r="AR104" s="243">
        <v>13.391138</v>
      </c>
      <c r="AS104" s="243">
        <v>3.7809149999999998</v>
      </c>
      <c r="AT104" s="230">
        <v>3.5417717668871163</v>
      </c>
      <c r="AU104" s="243">
        <v>13.178385</v>
      </c>
      <c r="AV104" s="243">
        <v>3.6376819999999999</v>
      </c>
      <c r="AW104" s="230">
        <v>3.6227424497248526</v>
      </c>
      <c r="AX104" s="243">
        <v>13.074802999999999</v>
      </c>
      <c r="AY104" s="243">
        <v>3.6055990000000002</v>
      </c>
      <c r="AZ104" s="230">
        <v>3.6262498963417724</v>
      </c>
      <c r="BA104" s="243">
        <v>13.174935</v>
      </c>
      <c r="BB104" s="243">
        <v>3.5023</v>
      </c>
      <c r="BC104" s="230">
        <v>3.7617951060731518</v>
      </c>
      <c r="BD104" s="243">
        <v>13.244952</v>
      </c>
      <c r="BE104" s="243">
        <v>3.4785149999999998</v>
      </c>
      <c r="BF104" s="230">
        <v>3.8076455039003716</v>
      </c>
      <c r="BG104" s="243">
        <v>13.161308999999999</v>
      </c>
      <c r="BH104" s="243">
        <v>3.452769</v>
      </c>
      <c r="BI104" s="230">
        <v>3.8118127798297539</v>
      </c>
      <c r="BJ104" s="243">
        <v>13.019137000000001</v>
      </c>
      <c r="BK104" s="243">
        <v>3.4521510000000002</v>
      </c>
      <c r="BL104" s="230">
        <v>3.7713115677732523</v>
      </c>
      <c r="BM104" s="243">
        <v>12.744958</v>
      </c>
      <c r="BN104" s="243">
        <v>3.3676379999999999</v>
      </c>
      <c r="BO104" s="230">
        <v>3.7845391933456032</v>
      </c>
      <c r="BP104" s="243">
        <v>12.721087000000001</v>
      </c>
      <c r="BQ104" s="243">
        <v>3.3084380000000002</v>
      </c>
      <c r="BR104" s="230">
        <v>3.8450431895655894</v>
      </c>
      <c r="BS104" s="243">
        <v>12.591941</v>
      </c>
      <c r="BT104" s="243">
        <v>3.208358</v>
      </c>
      <c r="BU104" s="230">
        <v>3.9247306566162505</v>
      </c>
    </row>
    <row r="105" spans="1:73" s="141" customFormat="1" x14ac:dyDescent="0.2">
      <c r="A105" s="200" t="s">
        <v>410</v>
      </c>
      <c r="B105" s="201" t="s">
        <v>254</v>
      </c>
      <c r="C105" s="201" t="s">
        <v>266</v>
      </c>
      <c r="D105" s="202" t="s">
        <v>110</v>
      </c>
      <c r="E105" s="243" t="e">
        <v>#N/A</v>
      </c>
      <c r="F105" s="241">
        <v>6.6385360000000002</v>
      </c>
      <c r="G105" s="230" t="e">
        <v>#N/A</v>
      </c>
      <c r="H105" s="243">
        <v>11.06596</v>
      </c>
      <c r="I105" s="241">
        <v>6.6139039999999998</v>
      </c>
      <c r="J105" s="230">
        <v>1.6731358665018423</v>
      </c>
      <c r="K105" s="243">
        <v>11.282399</v>
      </c>
      <c r="L105" s="241">
        <v>6.6408880000000003</v>
      </c>
      <c r="M105" s="230">
        <v>1.6989292697000762</v>
      </c>
      <c r="N105" s="243">
        <v>11.298715</v>
      </c>
      <c r="O105" s="241">
        <v>6.6246929999999997</v>
      </c>
      <c r="P105" s="230">
        <v>1.705545449426864</v>
      </c>
      <c r="Q105" s="243">
        <v>11.053990000000001</v>
      </c>
      <c r="R105" s="241">
        <v>6.6631549999999997</v>
      </c>
      <c r="S105" s="230">
        <v>1.6589723636925753</v>
      </c>
      <c r="T105" s="243">
        <v>11.023999</v>
      </c>
      <c r="U105" s="241">
        <v>6.6329450000000003</v>
      </c>
      <c r="V105" s="230">
        <v>1.6620066953668393</v>
      </c>
      <c r="W105" s="243">
        <v>10.619804999999999</v>
      </c>
      <c r="X105" s="241">
        <v>6.5754330000000003</v>
      </c>
      <c r="Y105" s="230">
        <v>1.6150731062121686</v>
      </c>
      <c r="Z105" s="243">
        <v>10.303288</v>
      </c>
      <c r="AA105" s="241">
        <v>6.4846409999999999</v>
      </c>
      <c r="AB105" s="230">
        <v>1.588875621641969</v>
      </c>
      <c r="AC105" s="243">
        <v>10.090229000000001</v>
      </c>
      <c r="AD105" s="241">
        <v>6.3921520000000003</v>
      </c>
      <c r="AE105" s="230">
        <v>1.5785339585166311</v>
      </c>
      <c r="AF105" s="243">
        <v>10.407529</v>
      </c>
      <c r="AG105" s="241">
        <v>6.2764280000000001</v>
      </c>
      <c r="AH105" s="230">
        <v>1.6581930040462505</v>
      </c>
      <c r="AI105" s="243">
        <v>10.608992000000001</v>
      </c>
      <c r="AJ105" s="243">
        <v>6.0308909999999996</v>
      </c>
      <c r="AK105" s="230">
        <v>1.7591085628972571</v>
      </c>
      <c r="AL105" s="243">
        <v>10.956267</v>
      </c>
      <c r="AM105" s="243">
        <v>5.8657000000000004</v>
      </c>
      <c r="AN105" s="230">
        <v>1.8678532826431629</v>
      </c>
      <c r="AO105" s="243">
        <v>11.027172999999999</v>
      </c>
      <c r="AP105" s="243">
        <v>5.8305990000000003</v>
      </c>
      <c r="AQ105" s="230">
        <v>1.8912590284463053</v>
      </c>
      <c r="AR105" s="243">
        <v>11.446726</v>
      </c>
      <c r="AS105" s="243">
        <v>5.6226409999999998</v>
      </c>
      <c r="AT105" s="230">
        <v>2.0358272918367009</v>
      </c>
      <c r="AU105" s="243">
        <v>11.610738</v>
      </c>
      <c r="AV105" s="243">
        <v>5.385408</v>
      </c>
      <c r="AW105" s="230">
        <v>2.155962556597383</v>
      </c>
      <c r="AX105" s="243">
        <v>11.572919000000001</v>
      </c>
      <c r="AY105" s="243">
        <v>5.3855389999999996</v>
      </c>
      <c r="AZ105" s="230">
        <v>2.1488877900614964</v>
      </c>
      <c r="BA105" s="243">
        <v>11.778579000000001</v>
      </c>
      <c r="BB105" s="243">
        <v>5.3435379999999997</v>
      </c>
      <c r="BC105" s="230">
        <v>2.2042659750899127</v>
      </c>
      <c r="BD105" s="243">
        <v>12.166484000000001</v>
      </c>
      <c r="BE105" s="243">
        <v>5.2930380000000001</v>
      </c>
      <c r="BF105" s="230">
        <v>2.2985824020156289</v>
      </c>
      <c r="BG105" s="243">
        <v>11.994797999999999</v>
      </c>
      <c r="BH105" s="243">
        <v>5.3800509999999999</v>
      </c>
      <c r="BI105" s="230">
        <v>2.2294952222571869</v>
      </c>
      <c r="BJ105" s="243">
        <v>11.829105999999999</v>
      </c>
      <c r="BK105" s="243">
        <v>5.522392</v>
      </c>
      <c r="BL105" s="230">
        <v>2.1420257743383662</v>
      </c>
      <c r="BM105" s="243">
        <v>11.81376</v>
      </c>
      <c r="BN105" s="243">
        <v>5.471616</v>
      </c>
      <c r="BO105" s="230">
        <v>2.1590988841322196</v>
      </c>
      <c r="BP105" s="243">
        <v>11.706128</v>
      </c>
      <c r="BQ105" s="243">
        <v>5.4349780000000001</v>
      </c>
      <c r="BR105" s="230">
        <v>2.1538501167806015</v>
      </c>
      <c r="BS105" s="243">
        <v>11.581744</v>
      </c>
      <c r="BT105" s="243">
        <v>5.3157170000000002</v>
      </c>
      <c r="BU105" s="230">
        <v>2.1787736254582399</v>
      </c>
    </row>
    <row r="106" spans="1:73" s="141" customFormat="1" x14ac:dyDescent="0.2">
      <c r="A106" s="200" t="s">
        <v>411</v>
      </c>
      <c r="B106" s="201" t="s">
        <v>254</v>
      </c>
      <c r="C106" s="201" t="s">
        <v>266</v>
      </c>
      <c r="D106" s="202" t="s">
        <v>111</v>
      </c>
      <c r="E106" s="243" t="e">
        <v>#N/A</v>
      </c>
      <c r="F106" s="241">
        <v>5.6605470000000002</v>
      </c>
      <c r="G106" s="230" t="e">
        <v>#N/A</v>
      </c>
      <c r="H106" s="243">
        <v>8.5417869999999994</v>
      </c>
      <c r="I106" s="241">
        <v>5.6813659999999997</v>
      </c>
      <c r="J106" s="230">
        <v>1.5034741644879066</v>
      </c>
      <c r="K106" s="243">
        <v>8.6127789999999997</v>
      </c>
      <c r="L106" s="241">
        <v>5.5982500000000002</v>
      </c>
      <c r="M106" s="230">
        <v>1.5384770240700218</v>
      </c>
      <c r="N106" s="243">
        <v>8.1914719999999992</v>
      </c>
      <c r="O106" s="241">
        <v>5.5587720000000003</v>
      </c>
      <c r="P106" s="230">
        <v>1.4736117977135956</v>
      </c>
      <c r="Q106" s="243">
        <v>8.2793550000000007</v>
      </c>
      <c r="R106" s="241">
        <v>5.536168</v>
      </c>
      <c r="S106" s="230">
        <v>1.4955028460118986</v>
      </c>
      <c r="T106" s="243">
        <v>8.5759129999999999</v>
      </c>
      <c r="U106" s="241">
        <v>5.4819190000000004</v>
      </c>
      <c r="V106" s="230">
        <v>1.5643998023319934</v>
      </c>
      <c r="W106" s="243">
        <v>8.7295250000000006</v>
      </c>
      <c r="X106" s="241">
        <v>5.3886649999999996</v>
      </c>
      <c r="Y106" s="230">
        <v>1.619979159958914</v>
      </c>
      <c r="Z106" s="243">
        <v>8.5618110000000005</v>
      </c>
      <c r="AA106" s="241">
        <v>5.4058900000000003</v>
      </c>
      <c r="AB106" s="230">
        <v>1.5837930479532509</v>
      </c>
      <c r="AC106" s="243">
        <v>8.8092089999999992</v>
      </c>
      <c r="AD106" s="241">
        <v>5.3549059999999997</v>
      </c>
      <c r="AE106" s="230">
        <v>1.6450725745699364</v>
      </c>
      <c r="AF106" s="243">
        <v>9.1571320000000007</v>
      </c>
      <c r="AG106" s="241">
        <v>5.3482979999999998</v>
      </c>
      <c r="AH106" s="230">
        <v>1.7121581482557631</v>
      </c>
      <c r="AI106" s="243">
        <v>9.1403300000000005</v>
      </c>
      <c r="AJ106" s="243">
        <v>5.2465989999999998</v>
      </c>
      <c r="AK106" s="230">
        <v>1.7421438154507332</v>
      </c>
      <c r="AL106" s="243">
        <v>9.0074699999999996</v>
      </c>
      <c r="AM106" s="243">
        <v>5.1013700000000002</v>
      </c>
      <c r="AN106" s="230">
        <v>1.765696273746072</v>
      </c>
      <c r="AO106" s="243">
        <v>9.0274809999999999</v>
      </c>
      <c r="AP106" s="243">
        <v>5.0399070000000004</v>
      </c>
      <c r="AQ106" s="230">
        <v>1.791199916982595</v>
      </c>
      <c r="AR106" s="243">
        <v>8.9594869999999993</v>
      </c>
      <c r="AS106" s="243">
        <v>4.9343630000000003</v>
      </c>
      <c r="AT106" s="230">
        <v>1.8157332567547217</v>
      </c>
      <c r="AU106" s="243">
        <v>8.603491</v>
      </c>
      <c r="AV106" s="243">
        <v>4.8022580000000001</v>
      </c>
      <c r="AW106" s="230">
        <v>1.7915511827977588</v>
      </c>
      <c r="AX106" s="243">
        <v>8.5418800000000008</v>
      </c>
      <c r="AY106" s="243">
        <v>4.7649340000000002</v>
      </c>
      <c r="AZ106" s="230">
        <v>1.7926544208167416</v>
      </c>
      <c r="BA106" s="243">
        <v>8.7567979999999999</v>
      </c>
      <c r="BB106" s="243">
        <v>4.7946210000000002</v>
      </c>
      <c r="BC106" s="230">
        <v>1.8263796033096253</v>
      </c>
      <c r="BD106" s="243">
        <v>9.0562280000000008</v>
      </c>
      <c r="BE106" s="243">
        <v>4.7095479999999998</v>
      </c>
      <c r="BF106" s="230">
        <v>1.9229505676553251</v>
      </c>
      <c r="BG106" s="243">
        <v>9.102347</v>
      </c>
      <c r="BH106" s="243">
        <v>4.6277179999999998</v>
      </c>
      <c r="BI106" s="230">
        <v>1.966919116506235</v>
      </c>
      <c r="BJ106" s="243">
        <v>9.3275959999999998</v>
      </c>
      <c r="BK106" s="243">
        <v>4.5562630000000004</v>
      </c>
      <c r="BL106" s="230">
        <v>2.047203157499907</v>
      </c>
      <c r="BM106" s="243">
        <v>9.3321769999999997</v>
      </c>
      <c r="BN106" s="243">
        <v>4.4613509999999996</v>
      </c>
      <c r="BO106" s="230">
        <v>2.0917827357677083</v>
      </c>
      <c r="BP106" s="243">
        <v>9.2417029999999993</v>
      </c>
      <c r="BQ106" s="243">
        <v>4.3979629999999998</v>
      </c>
      <c r="BR106" s="230">
        <v>2.1013598795624246</v>
      </c>
      <c r="BS106" s="243">
        <v>9.0875780000000006</v>
      </c>
      <c r="BT106" s="243">
        <v>4.3262600000000004</v>
      </c>
      <c r="BU106" s="230">
        <v>2.1005621483683368</v>
      </c>
    </row>
    <row r="107" spans="1:73" s="141" customFormat="1" ht="12" x14ac:dyDescent="0.2">
      <c r="E107" s="222"/>
      <c r="F107" s="225"/>
      <c r="G107" s="236"/>
      <c r="H107" s="222"/>
      <c r="I107" s="222"/>
      <c r="J107" s="236"/>
      <c r="K107" s="222"/>
      <c r="L107" s="222"/>
      <c r="M107" s="236"/>
      <c r="N107" s="222"/>
      <c r="O107" s="222"/>
      <c r="P107" s="236"/>
      <c r="Q107" s="222"/>
      <c r="R107" s="222"/>
      <c r="S107" s="236"/>
      <c r="T107" s="222"/>
      <c r="U107" s="222"/>
      <c r="V107" s="236"/>
      <c r="W107" s="222"/>
      <c r="X107" s="222"/>
      <c r="Y107" s="236"/>
      <c r="Z107" s="222"/>
      <c r="AA107" s="222"/>
      <c r="AB107" s="236"/>
      <c r="AC107" s="222"/>
      <c r="AD107" s="222"/>
      <c r="AE107" s="236"/>
      <c r="AF107" s="222"/>
      <c r="AG107" s="222"/>
      <c r="AH107" s="236"/>
    </row>
    <row r="108" spans="1:73" s="141" customFormat="1" ht="12" x14ac:dyDescent="0.2">
      <c r="D108" s="168" t="s">
        <v>283</v>
      </c>
      <c r="E108" s="222"/>
      <c r="F108" s="222"/>
      <c r="G108" s="236"/>
      <c r="H108" s="222"/>
      <c r="I108" s="222"/>
      <c r="J108" s="236"/>
      <c r="K108" s="222"/>
      <c r="L108" s="222"/>
      <c r="M108" s="236"/>
      <c r="N108" s="222"/>
      <c r="O108" s="222"/>
      <c r="P108" s="236"/>
      <c r="Q108" s="222"/>
      <c r="R108" s="222"/>
      <c r="S108" s="236"/>
      <c r="T108" s="222"/>
      <c r="U108" s="222"/>
      <c r="V108" s="236"/>
      <c r="W108" s="222"/>
      <c r="X108" s="222"/>
      <c r="Y108" s="236"/>
      <c r="Z108" s="222"/>
      <c r="AA108" s="222"/>
      <c r="AB108" s="236"/>
      <c r="AC108" s="222"/>
      <c r="AD108" s="222"/>
      <c r="AE108" s="236"/>
      <c r="AF108" s="222"/>
      <c r="AG108" s="222"/>
      <c r="AH108" s="236"/>
    </row>
    <row r="109" spans="1:73" s="141" customFormat="1" ht="12" x14ac:dyDescent="0.2">
      <c r="D109" s="168" t="s">
        <v>285</v>
      </c>
      <c r="E109" s="222"/>
      <c r="F109" s="222"/>
      <c r="G109" s="236"/>
      <c r="H109" s="222"/>
      <c r="I109" s="222"/>
      <c r="J109" s="236"/>
      <c r="K109" s="222"/>
      <c r="L109" s="222"/>
      <c r="M109" s="236"/>
      <c r="N109" s="222"/>
      <c r="O109" s="222"/>
      <c r="P109" s="236"/>
      <c r="Q109" s="222"/>
      <c r="R109" s="222"/>
      <c r="S109" s="236"/>
      <c r="T109" s="222"/>
      <c r="U109" s="222"/>
      <c r="V109" s="236"/>
      <c r="W109" s="222"/>
      <c r="X109" s="222"/>
      <c r="Y109" s="236"/>
      <c r="Z109" s="222"/>
      <c r="AA109" s="222"/>
      <c r="AB109" s="236"/>
      <c r="AC109" s="222"/>
      <c r="AD109" s="222"/>
      <c r="AE109" s="236"/>
      <c r="AF109" s="222"/>
      <c r="AG109" s="222"/>
      <c r="AH109" s="236"/>
    </row>
    <row r="110" spans="1:73" s="141" customFormat="1" ht="12" x14ac:dyDescent="0.2">
      <c r="D110" s="141" t="s">
        <v>264</v>
      </c>
      <c r="E110" s="222"/>
      <c r="F110" s="222"/>
      <c r="G110" s="236"/>
      <c r="H110" s="222"/>
      <c r="I110" s="222"/>
      <c r="J110" s="236"/>
      <c r="K110" s="222"/>
      <c r="L110" s="222"/>
      <c r="M110" s="236"/>
      <c r="N110" s="222"/>
      <c r="O110" s="222"/>
      <c r="P110" s="236"/>
      <c r="Q110" s="222"/>
      <c r="R110" s="222"/>
      <c r="S110" s="236"/>
      <c r="T110" s="222"/>
      <c r="U110" s="222"/>
      <c r="V110" s="236"/>
      <c r="W110" s="222"/>
      <c r="X110" s="222"/>
      <c r="Y110" s="236"/>
      <c r="Z110" s="222"/>
      <c r="AA110" s="222"/>
      <c r="AB110" s="236"/>
      <c r="AC110" s="222"/>
      <c r="AD110" s="222"/>
      <c r="AE110" s="236"/>
      <c r="AF110" s="222"/>
      <c r="AG110" s="222"/>
      <c r="AH110" s="236"/>
    </row>
    <row r="111" spans="1:73" s="141" customFormat="1" x14ac:dyDescent="0.2">
      <c r="B111" s="99"/>
      <c r="C111" s="99"/>
      <c r="D111" s="141" t="s">
        <v>265</v>
      </c>
      <c r="E111" s="215"/>
      <c r="F111" s="215"/>
      <c r="G111" s="227"/>
      <c r="H111" s="215"/>
      <c r="I111" s="215"/>
      <c r="J111" s="227"/>
      <c r="K111" s="215"/>
      <c r="L111" s="215"/>
      <c r="M111" s="227"/>
      <c r="N111" s="215"/>
      <c r="O111" s="215"/>
      <c r="P111" s="227"/>
      <c r="Q111" s="225"/>
      <c r="R111" s="225"/>
      <c r="S111" s="227"/>
      <c r="T111" s="215"/>
      <c r="U111" s="215"/>
      <c r="V111" s="227"/>
      <c r="W111" s="215"/>
      <c r="X111" s="215"/>
      <c r="Y111" s="227"/>
      <c r="Z111" s="215"/>
      <c r="AA111" s="215"/>
      <c r="AB111" s="227"/>
      <c r="AC111" s="215"/>
      <c r="AD111" s="215"/>
      <c r="AE111" s="227"/>
      <c r="AF111" s="215"/>
      <c r="AG111" s="215"/>
      <c r="AH111" s="227"/>
    </row>
    <row r="112" spans="1:73" s="141" customFormat="1" x14ac:dyDescent="0.2">
      <c r="B112" s="99"/>
      <c r="C112" s="99"/>
      <c r="D112"/>
      <c r="E112" s="223"/>
      <c r="F112" s="223"/>
      <c r="G112" s="237"/>
      <c r="H112" s="223"/>
      <c r="I112" s="223"/>
      <c r="J112" s="237"/>
      <c r="K112" s="223"/>
      <c r="L112" s="223"/>
      <c r="M112" s="237"/>
      <c r="N112" s="223"/>
      <c r="O112" s="223"/>
      <c r="P112" s="237"/>
      <c r="Q112" s="223"/>
      <c r="R112" s="223"/>
      <c r="S112" s="237"/>
      <c r="T112" s="223"/>
      <c r="U112" s="223"/>
      <c r="V112" s="237"/>
      <c r="W112" s="223"/>
      <c r="X112" s="223"/>
      <c r="Y112" s="227"/>
      <c r="Z112" s="215"/>
      <c r="AA112" s="215"/>
      <c r="AB112" s="227"/>
      <c r="AC112" s="215"/>
      <c r="AD112" s="215"/>
      <c r="AE112" s="227"/>
      <c r="AF112" s="215"/>
      <c r="AG112" s="215"/>
      <c r="AH112" s="227"/>
    </row>
    <row r="113" spans="5:18" x14ac:dyDescent="0.2">
      <c r="E113" s="224"/>
      <c r="F113" s="224"/>
      <c r="G113" s="238"/>
      <c r="H113" s="224"/>
      <c r="I113" s="224"/>
      <c r="J113" s="238"/>
      <c r="K113" s="224"/>
      <c r="L113" s="224"/>
      <c r="M113" s="238"/>
      <c r="N113" s="224"/>
      <c r="P113" s="239"/>
      <c r="R113" s="215"/>
    </row>
    <row r="114" spans="5:18" x14ac:dyDescent="0.2">
      <c r="E114" s="224"/>
      <c r="F114" s="224"/>
      <c r="G114" s="238"/>
      <c r="H114" s="224"/>
      <c r="I114" s="224"/>
      <c r="J114" s="238"/>
      <c r="K114" s="224"/>
      <c r="L114" s="224"/>
      <c r="M114" s="238"/>
      <c r="N114" s="224"/>
      <c r="P114" s="239"/>
      <c r="R114" s="215"/>
    </row>
    <row r="115" spans="5:18" x14ac:dyDescent="0.2">
      <c r="E115" s="224"/>
      <c r="F115" s="224"/>
      <c r="G115" s="238"/>
      <c r="H115" s="224"/>
      <c r="I115" s="224"/>
      <c r="J115" s="238"/>
      <c r="K115" s="224"/>
      <c r="L115" s="224"/>
      <c r="M115" s="238"/>
      <c r="N115" s="224"/>
      <c r="P115" s="239"/>
      <c r="R115" s="215"/>
    </row>
    <row r="116" spans="5:18" x14ac:dyDescent="0.2">
      <c r="E116" s="224"/>
      <c r="F116" s="224"/>
      <c r="G116" s="238"/>
      <c r="H116" s="224"/>
      <c r="I116" s="224"/>
      <c r="J116" s="238"/>
      <c r="K116" s="224"/>
      <c r="L116" s="224"/>
      <c r="M116" s="238"/>
      <c r="N116" s="224"/>
      <c r="P116" s="239"/>
      <c r="R116" s="215"/>
    </row>
    <row r="117" spans="5:18" x14ac:dyDescent="0.2">
      <c r="E117" s="224"/>
      <c r="F117" s="224"/>
      <c r="G117" s="238"/>
      <c r="H117" s="224"/>
      <c r="I117" s="224"/>
      <c r="J117" s="238"/>
      <c r="K117" s="224"/>
      <c r="L117" s="224"/>
      <c r="M117" s="238"/>
      <c r="N117" s="224"/>
      <c r="P117" s="239"/>
      <c r="R117" s="215"/>
    </row>
    <row r="118" spans="5:18" x14ac:dyDescent="0.2">
      <c r="E118" s="224"/>
      <c r="F118" s="224"/>
      <c r="G118" s="238"/>
      <c r="H118" s="224"/>
      <c r="I118" s="224"/>
      <c r="J118" s="238"/>
      <c r="K118" s="224"/>
      <c r="L118" s="224"/>
      <c r="M118" s="238"/>
      <c r="N118" s="224"/>
      <c r="P118" s="239"/>
      <c r="R118" s="215"/>
    </row>
    <row r="119" spans="5:18" x14ac:dyDescent="0.2">
      <c r="E119" s="224"/>
      <c r="F119" s="224"/>
      <c r="G119" s="238"/>
      <c r="H119" s="224"/>
      <c r="I119" s="224"/>
      <c r="J119" s="238"/>
      <c r="K119" s="224"/>
      <c r="L119" s="224"/>
      <c r="M119" s="238"/>
      <c r="N119" s="224"/>
      <c r="P119" s="239"/>
      <c r="R119" s="215"/>
    </row>
    <row r="120" spans="5:18" x14ac:dyDescent="0.2">
      <c r="E120" s="224"/>
      <c r="F120" s="224"/>
      <c r="G120" s="238"/>
      <c r="H120" s="224"/>
      <c r="I120" s="224"/>
      <c r="J120" s="238"/>
      <c r="K120" s="224"/>
      <c r="L120" s="224"/>
      <c r="M120" s="238"/>
      <c r="N120" s="224"/>
      <c r="P120" s="239"/>
      <c r="R120" s="215"/>
    </row>
    <row r="121" spans="5:18" x14ac:dyDescent="0.2">
      <c r="E121" s="224"/>
      <c r="F121" s="224"/>
      <c r="G121" s="238"/>
      <c r="H121" s="224"/>
      <c r="I121" s="224"/>
      <c r="J121" s="238"/>
      <c r="K121" s="224"/>
      <c r="L121" s="224"/>
      <c r="M121" s="238"/>
      <c r="N121" s="224"/>
      <c r="P121" s="239"/>
      <c r="R121" s="215"/>
    </row>
    <row r="122" spans="5:18" x14ac:dyDescent="0.2">
      <c r="E122" s="224"/>
      <c r="F122" s="224"/>
      <c r="G122" s="238"/>
      <c r="H122" s="224"/>
      <c r="I122" s="224"/>
      <c r="J122" s="238"/>
      <c r="K122" s="224"/>
      <c r="L122" s="224"/>
      <c r="M122" s="238"/>
      <c r="N122" s="224"/>
      <c r="P122" s="239"/>
      <c r="R122" s="215"/>
    </row>
    <row r="123" spans="5:18" x14ac:dyDescent="0.2">
      <c r="E123" s="224"/>
      <c r="F123" s="224"/>
      <c r="G123" s="238"/>
      <c r="H123" s="224"/>
      <c r="I123" s="224"/>
      <c r="J123" s="238"/>
      <c r="K123" s="224"/>
      <c r="L123" s="224"/>
      <c r="M123" s="238"/>
      <c r="N123" s="224"/>
      <c r="P123" s="239"/>
      <c r="R123" s="215"/>
    </row>
    <row r="124" spans="5:18" x14ac:dyDescent="0.2">
      <c r="E124" s="224"/>
      <c r="F124" s="224"/>
      <c r="G124" s="238"/>
      <c r="H124" s="224"/>
      <c r="I124" s="224"/>
      <c r="J124" s="238"/>
      <c r="K124" s="224"/>
      <c r="L124" s="224"/>
      <c r="M124" s="238"/>
      <c r="N124" s="224"/>
      <c r="P124" s="239"/>
      <c r="R124" s="215"/>
    </row>
    <row r="125" spans="5:18" x14ac:dyDescent="0.2">
      <c r="E125" s="224"/>
      <c r="F125" s="224"/>
      <c r="G125" s="238"/>
      <c r="H125" s="224"/>
      <c r="I125" s="224"/>
      <c r="J125" s="238"/>
      <c r="K125" s="224"/>
      <c r="L125" s="224"/>
      <c r="M125" s="238"/>
      <c r="N125" s="224"/>
      <c r="P125" s="239"/>
      <c r="R125" s="215"/>
    </row>
    <row r="126" spans="5:18" x14ac:dyDescent="0.2">
      <c r="E126" s="224"/>
      <c r="F126" s="224"/>
      <c r="G126" s="238"/>
      <c r="H126" s="224"/>
      <c r="I126" s="224"/>
      <c r="J126" s="238"/>
      <c r="K126" s="224"/>
      <c r="L126" s="224"/>
      <c r="M126" s="238"/>
      <c r="N126" s="224"/>
      <c r="P126" s="239"/>
      <c r="R126" s="215"/>
    </row>
    <row r="127" spans="5:18" x14ac:dyDescent="0.2">
      <c r="E127" s="224"/>
      <c r="F127" s="224"/>
      <c r="G127" s="238"/>
      <c r="H127" s="224"/>
      <c r="I127" s="224"/>
      <c r="J127" s="238"/>
      <c r="K127" s="224"/>
      <c r="L127" s="224"/>
      <c r="M127" s="238"/>
      <c r="N127" s="224"/>
      <c r="P127" s="239"/>
      <c r="R127" s="215"/>
    </row>
    <row r="128" spans="5:18" x14ac:dyDescent="0.2">
      <c r="E128" s="224"/>
      <c r="F128" s="224"/>
      <c r="G128" s="238"/>
      <c r="H128" s="224"/>
      <c r="I128" s="224"/>
      <c r="J128" s="238"/>
      <c r="K128" s="224"/>
      <c r="L128" s="224"/>
      <c r="M128" s="238"/>
      <c r="N128" s="224"/>
      <c r="P128" s="239"/>
      <c r="R128" s="215"/>
    </row>
    <row r="129" spans="5:18" x14ac:dyDescent="0.2">
      <c r="E129" s="224"/>
      <c r="F129" s="224"/>
      <c r="G129" s="238"/>
      <c r="H129" s="224"/>
      <c r="I129" s="224"/>
      <c r="J129" s="238"/>
      <c r="K129" s="224"/>
      <c r="L129" s="224"/>
      <c r="M129" s="238"/>
      <c r="N129" s="224"/>
      <c r="P129" s="239"/>
      <c r="R129" s="215"/>
    </row>
    <row r="130" spans="5:18" x14ac:dyDescent="0.2">
      <c r="E130" s="224"/>
      <c r="F130" s="224"/>
      <c r="G130" s="238"/>
      <c r="H130" s="224"/>
      <c r="I130" s="224"/>
      <c r="J130" s="238"/>
      <c r="K130" s="224"/>
      <c r="L130" s="224"/>
      <c r="M130" s="238"/>
      <c r="N130" s="224"/>
      <c r="P130" s="239"/>
      <c r="R130" s="215"/>
    </row>
    <row r="131" spans="5:18" x14ac:dyDescent="0.2">
      <c r="E131" s="224"/>
      <c r="F131" s="224"/>
      <c r="G131" s="238"/>
      <c r="H131" s="224"/>
      <c r="I131" s="224"/>
      <c r="J131" s="238"/>
      <c r="K131" s="224"/>
      <c r="L131" s="224"/>
      <c r="M131" s="238"/>
      <c r="N131" s="224"/>
      <c r="P131" s="239"/>
      <c r="R131" s="215"/>
    </row>
    <row r="132" spans="5:18" x14ac:dyDescent="0.2">
      <c r="E132" s="224"/>
      <c r="F132" s="224"/>
      <c r="G132" s="238"/>
      <c r="H132" s="224"/>
      <c r="I132" s="224"/>
      <c r="J132" s="238"/>
      <c r="K132" s="224"/>
      <c r="L132" s="224"/>
      <c r="M132" s="238"/>
      <c r="N132" s="224"/>
      <c r="P132" s="239"/>
      <c r="R132" s="215"/>
    </row>
    <row r="133" spans="5:18" x14ac:dyDescent="0.2">
      <c r="E133" s="224"/>
      <c r="F133" s="224"/>
      <c r="G133" s="238"/>
      <c r="H133" s="224"/>
      <c r="I133" s="224"/>
      <c r="J133" s="238"/>
      <c r="K133" s="224"/>
      <c r="L133" s="224"/>
      <c r="M133" s="238"/>
      <c r="N133" s="224"/>
      <c r="P133" s="239"/>
      <c r="R133" s="215"/>
    </row>
    <row r="134" spans="5:18" x14ac:dyDescent="0.2">
      <c r="E134" s="224"/>
      <c r="F134" s="224"/>
      <c r="G134" s="238"/>
      <c r="H134" s="224"/>
      <c r="I134" s="224"/>
      <c r="J134" s="238"/>
      <c r="K134" s="224"/>
      <c r="L134" s="224"/>
      <c r="M134" s="238"/>
      <c r="N134" s="224"/>
      <c r="P134" s="239"/>
      <c r="R134" s="215"/>
    </row>
    <row r="135" spans="5:18" x14ac:dyDescent="0.2">
      <c r="E135" s="224"/>
      <c r="F135" s="224"/>
      <c r="G135" s="238"/>
      <c r="H135" s="224"/>
      <c r="I135" s="224"/>
      <c r="J135" s="238"/>
      <c r="K135" s="224"/>
      <c r="L135" s="224"/>
      <c r="M135" s="238"/>
      <c r="N135" s="224"/>
      <c r="P135" s="239"/>
      <c r="R135" s="215"/>
    </row>
    <row r="136" spans="5:18" x14ac:dyDescent="0.2">
      <c r="P136" s="239"/>
      <c r="R136" s="215"/>
    </row>
    <row r="137" spans="5:18" x14ac:dyDescent="0.2">
      <c r="P137" s="239"/>
      <c r="R137" s="215"/>
    </row>
    <row r="138" spans="5:18" x14ac:dyDescent="0.2">
      <c r="P138" s="239"/>
      <c r="R138" s="215"/>
    </row>
    <row r="139" spans="5:18" x14ac:dyDescent="0.2">
      <c r="P139" s="239"/>
      <c r="R139" s="215"/>
    </row>
    <row r="140" spans="5:18" x14ac:dyDescent="0.2">
      <c r="P140" s="239"/>
      <c r="R140" s="215"/>
    </row>
    <row r="141" spans="5:18" x14ac:dyDescent="0.2">
      <c r="P141" s="239"/>
      <c r="R141" s="215"/>
    </row>
  </sheetData>
  <sheetProtection formatCells="0" formatColumns="0" formatRows="0" insertColumns="0" insertRows="0" insertHyperlinks="0" deleteColumns="0" deleteRows="0" selectLockedCells="1" sort="0" autoFilter="0" pivotTables="0"/>
  <phoneticPr fontId="19" type="noConversion"/>
  <pageMargins left="0.75" right="0.75" top="1" bottom="1" header="0.5" footer="0.5"/>
  <pageSetup scale="97" pageOrder="overThenDown" orientation="landscape" r:id="rId1"/>
  <headerFooter alignWithMargins="0"/>
  <rowBreaks count="3" manualBreakCount="3">
    <brk id="30" min="1" max="24" man="1"/>
    <brk id="58" min="1" max="24" man="1"/>
    <brk id="84" min="1" max="24" man="1"/>
  </rowBreaks>
  <colBreaks count="2" manualBreakCount="2">
    <brk id="13" max="1048575" man="1"/>
    <brk id="22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7"/>
  <sheetViews>
    <sheetView showGridLines="0" showRowColHeaders="0" workbookViewId="0"/>
  </sheetViews>
  <sheetFormatPr defaultRowHeight="12.75" customHeight="1" x14ac:dyDescent="0.2"/>
  <cols>
    <col min="1" max="1" width="10.5703125" style="72" customWidth="1"/>
    <col min="2" max="2" width="15.85546875" style="72" customWidth="1"/>
    <col min="3" max="3" width="31" style="72" customWidth="1"/>
    <col min="4" max="10" width="9.140625" style="72"/>
    <col min="11" max="11" width="9.42578125" style="72" customWidth="1"/>
    <col min="12" max="16384" width="9.140625" style="72"/>
  </cols>
  <sheetData>
    <row r="1" spans="1:3" ht="18" customHeight="1" x14ac:dyDescent="0.25">
      <c r="A1" s="80" t="s">
        <v>282</v>
      </c>
    </row>
    <row r="2" spans="1:3" ht="20.100000000000001" customHeight="1" x14ac:dyDescent="0.25">
      <c r="A2" s="85" t="str">
        <f>TRIM(Registry)&amp;", Year of Diagnosis "&amp;CaseYear</f>
        <v>Alabama, Year of Diagnosis 2017</v>
      </c>
    </row>
    <row r="4" spans="1:3" ht="12.75" customHeight="1" x14ac:dyDescent="0.25">
      <c r="A4" s="75" t="s">
        <v>83</v>
      </c>
    </row>
    <row r="6" spans="1:3" ht="12.75" customHeight="1" x14ac:dyDescent="0.25">
      <c r="A6" s="75">
        <v>0.2</v>
      </c>
      <c r="B6" s="72" t="s">
        <v>241</v>
      </c>
    </row>
    <row r="7" spans="1:3" ht="12.75" customHeight="1" x14ac:dyDescent="0.25">
      <c r="A7" s="75">
        <v>0.2</v>
      </c>
      <c r="B7" s="72" t="s">
        <v>242</v>
      </c>
    </row>
    <row r="10" spans="1:3" ht="12.75" customHeight="1" x14ac:dyDescent="0.2">
      <c r="A10" s="72" t="s">
        <v>314</v>
      </c>
    </row>
    <row r="12" spans="1:3" ht="12.75" customHeight="1" thickBot="1" x14ac:dyDescent="0.3">
      <c r="A12" s="81" t="s">
        <v>243</v>
      </c>
      <c r="B12" s="81" t="s">
        <v>244</v>
      </c>
      <c r="C12" s="82" t="s">
        <v>245</v>
      </c>
    </row>
    <row r="13" spans="1:3" ht="12.75" customHeight="1" x14ac:dyDescent="0.2">
      <c r="A13" s="72">
        <f>CaseYear</f>
        <v>2017</v>
      </c>
      <c r="B13" s="169">
        <f>CaseYear</f>
        <v>2017</v>
      </c>
      <c r="C13" s="72" t="s">
        <v>246</v>
      </c>
    </row>
    <row r="14" spans="1:3" ht="12.75" customHeight="1" x14ac:dyDescent="0.2">
      <c r="A14" s="72">
        <f>IF(Registry="Wyoming",CaseYearMod-2,IF(Registry="Northwest Territory",CaseYearMod-2,IF(Registry="Nunavut",CaseYearMod-2,IF(Registry="Prince Edward Island",CaseYearMod-2,IF(Registry="Yukon",CaseYearMod-2,CaseYearMod-1)))))</f>
        <v>2016</v>
      </c>
      <c r="B14" s="169">
        <f>CaseYearMod</f>
        <v>2017</v>
      </c>
      <c r="C14" s="72" t="s">
        <v>247</v>
      </c>
    </row>
    <row r="15" spans="1:3" ht="12.75" customHeight="1" x14ac:dyDescent="0.2">
      <c r="A15" s="72">
        <f>CaseYearMod-4</f>
        <v>2013</v>
      </c>
      <c r="B15" s="169">
        <f>CaseYearMod</f>
        <v>2017</v>
      </c>
      <c r="C15" s="72" t="s">
        <v>248</v>
      </c>
    </row>
    <row r="16" spans="1:3" ht="12.75" customHeight="1" x14ac:dyDescent="0.2">
      <c r="A16" s="72">
        <f>CaseYearMod-4</f>
        <v>2013</v>
      </c>
      <c r="B16" s="169">
        <f>CaseYearMod</f>
        <v>2017</v>
      </c>
      <c r="C16" s="72" t="s">
        <v>249</v>
      </c>
    </row>
    <row r="17" spans="1:3" ht="12.75" customHeight="1" x14ac:dyDescent="0.2">
      <c r="A17" s="72">
        <f>CaseYearMod-4</f>
        <v>2013</v>
      </c>
      <c r="B17" s="169">
        <f>CaseYearMod</f>
        <v>2017</v>
      </c>
      <c r="C17" s="72" t="s">
        <v>250</v>
      </c>
    </row>
  </sheetData>
  <phoneticPr fontId="19" type="noConversion"/>
  <pageMargins left="0.5" right="0.5" top="0.5" bottom="0.5" header="0.5" footer="0.5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Completeness Report</vt:lpstr>
      <vt:lpstr>RegistryInfo</vt:lpstr>
      <vt:lpstr>Blacks</vt:lpstr>
      <vt:lpstr>Whites</vt:lpstr>
      <vt:lpstr>Instructions</vt:lpstr>
      <vt:lpstr>Documentation</vt:lpstr>
      <vt:lpstr>Pops by Race and Sex</vt:lpstr>
      <vt:lpstr>SEER US MORT Rates</vt:lpstr>
      <vt:lpstr>Adjustment Info</vt:lpstr>
      <vt:lpstr>AdjHigh</vt:lpstr>
      <vt:lpstr>AdjLow</vt:lpstr>
      <vt:lpstr>AllRacesFemalePop</vt:lpstr>
      <vt:lpstr>AllRacesMalePop</vt:lpstr>
      <vt:lpstr>AllRacesTotalPop</vt:lpstr>
      <vt:lpstr>BlackComplete</vt:lpstr>
      <vt:lpstr>BlackFemalePop</vt:lpstr>
      <vt:lpstr>BlackMalePop</vt:lpstr>
      <vt:lpstr>BlackPop</vt:lpstr>
      <vt:lpstr>CaseEnd</vt:lpstr>
      <vt:lpstr>CaseStart</vt:lpstr>
      <vt:lpstr>CaseYear</vt:lpstr>
      <vt:lpstr>CaseYearMod</vt:lpstr>
      <vt:lpstr>IncidenceCases</vt:lpstr>
      <vt:lpstr>PercentDups</vt:lpstr>
      <vt:lpstr>PopSexData</vt:lpstr>
      <vt:lpstr>'Completeness Report'!Print_Area</vt:lpstr>
      <vt:lpstr>'Pops by Race and Sex'!Print_Area</vt:lpstr>
      <vt:lpstr>'SEER US MORT Rates'!Print_Area</vt:lpstr>
      <vt:lpstr>'Pops by Race and Sex'!Print_Titles</vt:lpstr>
      <vt:lpstr>RaceSexRegistry</vt:lpstr>
      <vt:lpstr>RateData</vt:lpstr>
      <vt:lpstr>RefSiteBF</vt:lpstr>
      <vt:lpstr>RefSiteBM</vt:lpstr>
      <vt:lpstr>RefSiteWF</vt:lpstr>
      <vt:lpstr>RefSiteWM</vt:lpstr>
      <vt:lpstr>registries</vt:lpstr>
      <vt:lpstr>Registry</vt:lpstr>
      <vt:lpstr>Registry_Type</vt:lpstr>
      <vt:lpstr>RegMCurrentEnd</vt:lpstr>
      <vt:lpstr>RegMCurrentStart</vt:lpstr>
      <vt:lpstr>RegMRefEnd</vt:lpstr>
      <vt:lpstr>RegMRefStart</vt:lpstr>
      <vt:lpstr>SEEREnd</vt:lpstr>
      <vt:lpstr>SEERStart</vt:lpstr>
      <vt:lpstr>summary_pops</vt:lpstr>
      <vt:lpstr>USMortEnd</vt:lpstr>
      <vt:lpstr>USMortStart</vt:lpstr>
      <vt:lpstr>WhiteComplete</vt:lpstr>
      <vt:lpstr>WhiteFemalePop</vt:lpstr>
      <vt:lpstr>WhiteMalePop</vt:lpstr>
      <vt:lpstr>WhitePop</vt:lpstr>
    </vt:vector>
  </TitlesOfParts>
  <Company>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Miller</dc:creator>
  <cp:lastModifiedBy>Rick Firth</cp:lastModifiedBy>
  <cp:lastPrinted>2009-08-27T14:19:54Z</cp:lastPrinted>
  <dcterms:created xsi:type="dcterms:W3CDTF">2000-09-07T15:01:47Z</dcterms:created>
  <dcterms:modified xsi:type="dcterms:W3CDTF">2020-06-04T12:02:39Z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